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包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<sst xmlns="http://schemas.openxmlformats.org/spreadsheetml/2006/main" count="1485" uniqueCount="590">
  <si>
    <t>彭水县富家水库工程施工劳务</t>
  </si>
  <si>
    <t>单位：元</t>
  </si>
  <si>
    <t>序号</t>
  </si>
  <si>
    <t>名称</t>
  </si>
  <si>
    <t>工作内容</t>
  </si>
  <si>
    <t>单位</t>
  </si>
  <si>
    <t>工程量</t>
  </si>
  <si>
    <t>单价</t>
  </si>
  <si>
    <t>合价</t>
  </si>
  <si>
    <t>（一）</t>
  </si>
  <si>
    <t>小计</t>
  </si>
  <si>
    <t>[一]</t>
  </si>
  <si>
    <t>挡水工程</t>
  </si>
  <si>
    <t>1</t>
  </si>
  <si>
    <t>土石坝</t>
  </si>
  <si>
    <t>1.1</t>
  </si>
  <si>
    <t>土方开挖（利用率50%）</t>
  </si>
  <si>
    <t>1、挖装、运输至指定位置、卸除                      2、包含完成此项工作的一切费用</t>
  </si>
  <si>
    <t>m3</t>
  </si>
  <si>
    <t>1.2</t>
  </si>
  <si>
    <t>坝区石方运输（爆破利用率80%）</t>
  </si>
  <si>
    <t>1、撬移、解小、挖装、运输至指定位置、卸除            2、包含完成此项工作的一切费用</t>
  </si>
  <si>
    <t>1.3</t>
  </si>
  <si>
    <t>土石回填（趾墙）</t>
  </si>
  <si>
    <t>1、挖装、运输、卸除、推平、压实、修整、洒水        2、包含完成此项工作的一切费用</t>
  </si>
  <si>
    <t>1.4</t>
  </si>
  <si>
    <t>料场石方运输（运输上坝并推平）</t>
  </si>
  <si>
    <t>1、撬移、解小、挖装、运输至指定位置、卸除          2、包含完成此项工作的一切费用</t>
  </si>
  <si>
    <t>1.5</t>
  </si>
  <si>
    <t>页岩石渣料填筑（坝体）</t>
  </si>
  <si>
    <t>1、挖装、运输、卸除、推平、压实、修整、洒水        2、包含除页岩石渣材料费外的一切费用</t>
  </si>
  <si>
    <t>1.6</t>
  </si>
  <si>
    <t>灰岩填筑料（排水棱体）</t>
  </si>
  <si>
    <t>1、挖装、运输、卸除、推平、压实、修整、洒水        2、包含除灰岩材料费外的一切费用</t>
  </si>
  <si>
    <t>1.7</t>
  </si>
  <si>
    <t>干砌块石</t>
  </si>
  <si>
    <t>1、选修石、砌筑、填缝、找平                        2、包含除块石材料费外的一切费用</t>
  </si>
  <si>
    <t>1.8</t>
  </si>
  <si>
    <t>碎石反滤层（1m 厚）</t>
  </si>
  <si>
    <t>1、碎石运输、卸除、修坡、压实                       2、包含除碎石材料费外的一切费用</t>
  </si>
  <si>
    <t>1.9</t>
  </si>
  <si>
    <t>C20砼框格护坡</t>
  </si>
  <si>
    <t>1、混凝土拌和、运输、模板制安、浇筑、振捣、养护    2、包含除混凝土材料费外的一切费用</t>
  </si>
  <si>
    <t>1.10</t>
  </si>
  <si>
    <t>植草护坡</t>
  </si>
  <si>
    <t>1、整坡、铺植草皮          2、包含除草皮材料费外的一切费用</t>
  </si>
  <si>
    <t>m2</t>
  </si>
  <si>
    <t>1.11</t>
  </si>
  <si>
    <t>种植土（厚 200）</t>
  </si>
  <si>
    <t>1、挖装、运输、卸除、推平  2、包含完成此项工作的一切费用</t>
  </si>
  <si>
    <t>1.12</t>
  </si>
  <si>
    <t>C20 砼六棱块护坡（0.1m 厚)</t>
  </si>
  <si>
    <t>1、预制：混凝土拌和、运输、模板制安、浇筑、振捣、养护                        2、砌筑：拌浆、砌筑、勾缝  3、包含除混凝土材料费外的一切费用</t>
  </si>
  <si>
    <t>第 1 页，共 21 页</t>
  </si>
  <si>
    <t>1.13</t>
  </si>
  <si>
    <t>碎石垫层（0.1m 厚）</t>
  </si>
  <si>
    <t>1、碎石运输、卸除、修坡、压实                      2、包含除碎石材料费外的一切费用</t>
  </si>
  <si>
    <t>1.14</t>
  </si>
  <si>
    <t>土工布（800g/m² )</t>
  </si>
  <si>
    <t>1、材料运输、铺设、接缝    2、包含除土工布材料费外的一切费用</t>
  </si>
  <si>
    <t>1.15</t>
  </si>
  <si>
    <t>细沙垫层（0.1m 厚）</t>
  </si>
  <si>
    <t>1、细砂运输、卸除、修坡、压实                      2、包含除细砂材料费外的一切费用</t>
  </si>
  <si>
    <t>1.16</t>
  </si>
  <si>
    <t>复合土工膜（两布一膜，800（g/m² ) /1.0（mm）/800（g/m² ))</t>
  </si>
  <si>
    <t>1、材料运输、铺设、接缝    2、包含除土工膜材料费外的一切费用</t>
  </si>
  <si>
    <t>1.17</t>
  </si>
  <si>
    <t>细沙垫层（0.2m 厚）</t>
  </si>
  <si>
    <t>1.18</t>
  </si>
  <si>
    <t>C20 砼趾墙</t>
  </si>
  <si>
    <t>1.19</t>
  </si>
  <si>
    <t>C20 砼锚固体</t>
  </si>
  <si>
    <t>1.20</t>
  </si>
  <si>
    <t>Ф50 排气钢管</t>
  </si>
  <si>
    <t>1、材料下料、安装、固定    2、包含除Ф50 排气钢管材料费外的一切费用</t>
  </si>
  <si>
    <t>m</t>
  </si>
  <si>
    <t>1.21</t>
  </si>
  <si>
    <t>Ф50 排水盲管</t>
  </si>
  <si>
    <t>1、材料下料、安装、固定    2、包含除Ф50 排水盲管材料费外的一切费用</t>
  </si>
  <si>
    <t>1.22</t>
  </si>
  <si>
    <t>Ф200 排水盲管</t>
  </si>
  <si>
    <t>1、材料下料、安装、固定    2、包含除Ф200 排水盲管材料费外的一切费用</t>
  </si>
  <si>
    <t>1.23</t>
  </si>
  <si>
    <t>651 型橡胶止水带</t>
  </si>
  <si>
    <t>1、材料运输、安装         2、包含除651 型橡胶止水带材料费外的一切费用</t>
  </si>
  <si>
    <t>1.24</t>
  </si>
  <si>
    <t>沥青杉木板填缝</t>
  </si>
  <si>
    <t>1、木板制作、熔化、涂沥青、安装                    2、包含完成此项工作的一切费用</t>
  </si>
  <si>
    <t>1.25</t>
  </si>
  <si>
    <t>M30 砂浆锚杆（D=25mm，L=5.0m，边坡）（包含锚杆、附件、合金钻头）</t>
  </si>
  <si>
    <t>1、钻孔、锚杆制作、拌制砂浆、锚定、封孔            2、包含除砂浆材料费外的一切费用</t>
  </si>
  <si>
    <t>根</t>
  </si>
  <si>
    <t>1.26</t>
  </si>
  <si>
    <t>C20 砼路面(厚 300)</t>
  </si>
  <si>
    <t>1、混凝土拌和、运输、模板制安、浇筑、振捣          2、包含除混凝土材料费外的一切费用</t>
  </si>
  <si>
    <t>1.27</t>
  </si>
  <si>
    <t>碎石垫层（0.2m 厚）</t>
  </si>
  <si>
    <t>第 2 页，共 21 页</t>
  </si>
  <si>
    <t>1.28</t>
  </si>
  <si>
    <t>C20 砼路沿（0.4×0.6）</t>
  </si>
  <si>
    <t>1.29</t>
  </si>
  <si>
    <t>仿木栏杆</t>
  </si>
  <si>
    <t>1、仿木栏杆运输、安装、固定                        2、包含除仿木栏杆材料费外的一切费用</t>
  </si>
  <si>
    <t>1.30</t>
  </si>
  <si>
    <t>C20 钢筋砼防浪墙</t>
  </si>
  <si>
    <t>1.31</t>
  </si>
  <si>
    <t>钢筋制安</t>
  </si>
  <si>
    <t>1、钢筋下料、运输、焊接、绑扎                      2、包含除钢筋材料费外的一切费用</t>
  </si>
  <si>
    <t>t</t>
  </si>
  <si>
    <t>1.32</t>
  </si>
  <si>
    <t>C20 砼马道（0.3m 厚）</t>
  </si>
  <si>
    <t>1.33</t>
  </si>
  <si>
    <t>1.34</t>
  </si>
  <si>
    <t>C20 砼排水沟</t>
  </si>
  <si>
    <t>1.35</t>
  </si>
  <si>
    <t>C20 砼梯步</t>
  </si>
  <si>
    <t>1.36</t>
  </si>
  <si>
    <t>C20 砼边墙（上游排水沟）</t>
  </si>
  <si>
    <t>1.37</t>
  </si>
  <si>
    <t>C20 砼底板（上游排水沟）</t>
  </si>
  <si>
    <t>1.38</t>
  </si>
  <si>
    <t>碎石排水盲沟（0.3×0.3）</t>
  </si>
  <si>
    <t>1、开挖、碎石运输、卸除、修坡、压实                      2、包含除碎石材料费外的一切费用</t>
  </si>
  <si>
    <t>1.39</t>
  </si>
  <si>
    <t>C20 埋石砼刺墙</t>
  </si>
  <si>
    <t>1、混凝土拌和、运输、模板制安、浇筑、振捣          2、包含除混凝土、块石材料费外的一切费用</t>
  </si>
  <si>
    <t>[二]</t>
  </si>
  <si>
    <t>泄洪工程</t>
  </si>
  <si>
    <t>溢洪道工程</t>
  </si>
  <si>
    <t>土方开挖（利用率 50%）</t>
  </si>
  <si>
    <t>第 3 页，共 21 页</t>
  </si>
  <si>
    <t>溢洪道石方运输（爆破利用率80%）</t>
  </si>
  <si>
    <t>土石回填</t>
  </si>
  <si>
    <t>C20 埋石砼回填（埋石率20%）</t>
  </si>
  <si>
    <t>1、混凝土拌和、运输、浇筑、振捣                    2、包含除混凝土、块石材料费外的一切费用</t>
  </si>
  <si>
    <t>C25 钢筋砼溢流堰</t>
  </si>
  <si>
    <t>C20 砼边墙</t>
  </si>
  <si>
    <t>C25 钢筋砼底板（厚 500）</t>
  </si>
  <si>
    <t>C35HF 钢筋砼底板（厚600）</t>
  </si>
  <si>
    <t>C25 钢筋砼底板（厚 400）</t>
  </si>
  <si>
    <t>C35HF 钢筋砼底板（厚400）</t>
  </si>
  <si>
    <t>排水盲沟石方开挖</t>
  </si>
  <si>
    <t>1、机械凿打、挖装、运输至指定位置、卸除            2、包含完成此项工作的一切费用</t>
  </si>
  <si>
    <t>级配灰岩碎石（排水盲沟回填）</t>
  </si>
  <si>
    <t>M30 砂浆锚杆（D=25mm，L=3.0m，泄槽底板）（包含锚杆、附件、合金钻头）</t>
  </si>
  <si>
    <t>第 4 页，共 21 页</t>
  </si>
  <si>
    <t>挂网喷 C20 砼（厚 100mm）</t>
  </si>
  <si>
    <t>1、配料、上料、拌和、喷射、处理回弹料、养护         2、包含除混凝土材料费外的一切费用</t>
  </si>
  <si>
    <t>钢筋网制安 ( φ6）</t>
  </si>
  <si>
    <t>Φ100PVC 排水管(L=4m)</t>
  </si>
  <si>
    <t>1、材料下料、安装          2、包含除Φ100PVC 排水管材料费外的一切费用</t>
  </si>
  <si>
    <t>Φ50PVC 排水管（溢洪道边墙）</t>
  </si>
  <si>
    <t>1、材料下料、安装           2、包含除Φ50PVC 排水管材料费外的一切费用</t>
  </si>
  <si>
    <t>C20 砼框格</t>
  </si>
  <si>
    <t>碎石反滤包</t>
  </si>
  <si>
    <t>1、碎石运输、卸除、压实                      2、包含除碎石材料费外的一切费用</t>
  </si>
  <si>
    <t>个</t>
  </si>
  <si>
    <t>草皮护坡</t>
  </si>
  <si>
    <t>C20 砼截水沟</t>
  </si>
  <si>
    <t>喷 C20 砼 100mm 厚（截水沟)</t>
  </si>
  <si>
    <t>1、配料、上料、拌和、喷射、处理回弹料、养护        2、包含除混凝土材料费外的一切费用</t>
  </si>
  <si>
    <t>C30 钢筋砼桥面板</t>
  </si>
  <si>
    <t>钢垫板</t>
  </si>
  <si>
    <t>1、钢垫板制作、安装       2、包含完成此项工作的一切费用</t>
  </si>
  <si>
    <t>[三]</t>
  </si>
  <si>
    <t>取、放水工程</t>
  </si>
  <si>
    <t>取水塔</t>
  </si>
  <si>
    <t>第 5 页，共 21 页</t>
  </si>
  <si>
    <t>取水塔石方运输（爆破利用率80%）</t>
  </si>
  <si>
    <t>C20 砼拦沙坎</t>
  </si>
  <si>
    <t>C20 砼回填</t>
  </si>
  <si>
    <t>1、混凝土拌和、运输、浇筑、振捣                    2、包含除混凝土材料费外的一切费用</t>
  </si>
  <si>
    <t>C20 埋石砼回填</t>
  </si>
  <si>
    <t>C30 钢筋砼取水塔塔体</t>
  </si>
  <si>
    <t>C30 钢筋砼取水塔底板</t>
  </si>
  <si>
    <t>C30 钢筋砼取水塔楼板</t>
  </si>
  <si>
    <t>C30 钢筋砼取水塔楼板梁</t>
  </si>
  <si>
    <t>C30 钢筋砼外包（取水塔引水钢管）</t>
  </si>
  <si>
    <t>C30 钢筋砼交通桥</t>
  </si>
  <si>
    <t>C30 钢筋砼台帽</t>
  </si>
  <si>
    <t>C25 钢筋图悬挑平台</t>
  </si>
  <si>
    <t>C25 钢筋砼支座垫石</t>
  </si>
  <si>
    <t>第 6 页，共 21 页</t>
  </si>
  <si>
    <t>橡胶垫块</t>
  </si>
  <si>
    <t>1、橡胶垫块安装            2、包含除橡胶垫块材料费外的一切费用</t>
  </si>
  <si>
    <t>块</t>
  </si>
  <si>
    <t>不锈钢栏杆，高 1200</t>
  </si>
  <si>
    <t>1、不锈钢栏杆安装、固定    2、包含除不锈钢栏杆材料费外的一切费用</t>
  </si>
  <si>
    <t>C20 预制砼梯步</t>
  </si>
  <si>
    <t>C20 预制砼路沿石</t>
  </si>
  <si>
    <t>碎石垫层厚 100mm</t>
  </si>
  <si>
    <t>C20 挂网喷砼（厚 100mm）</t>
  </si>
  <si>
    <t>M30 砂浆锚杆 ( Φ25，L=6.0m 基础锚杆）（包含锚杆、附件、合金钻头）</t>
  </si>
  <si>
    <t>M30 砂浆锚杆 ( Φ25，L=5.0m 边坡锚杆）（包含锚杆、附件、合金钻头）</t>
  </si>
  <si>
    <t>钢筋网 ( Φ8，20cm×20cm）</t>
  </si>
  <si>
    <t>M7.5 砖墙（工作层）</t>
  </si>
  <si>
    <t>1、拌运砂浆、搭拆跳板、砌筑、勾缝                    2、包含除砂浆、页岩砖材料费外的一切费用</t>
  </si>
  <si>
    <t>操作间内外墙 M10 砂浆抹面(2cm 厚)</t>
  </si>
  <si>
    <t>1、拌运砂浆、搭拆跳板、抹面                        2、包含除砂浆材料费外的一切费用</t>
  </si>
  <si>
    <t>黑灰色防水涂料</t>
  </si>
  <si>
    <t>1、清扫、满刮腻子二遍、打磨、刷涂料二遍            2、包含除腻子、涂料材料费外的一切费用</t>
  </si>
  <si>
    <t>第 7 页，共 21 页</t>
  </si>
  <si>
    <t>C25 钢筋砼外包(钢管竖井内)F50</t>
  </si>
  <si>
    <t>DN100 排水钢管</t>
  </si>
  <si>
    <t>1、材料下料、安装          2、包含除DN100 排水钢管材料费外的一切费用</t>
  </si>
  <si>
    <t>青色琉璃瓦</t>
  </si>
  <si>
    <t>1、铺瓦、安置脊瓦、制浆    2、包含除砂浆、琉璃瓦材料费外的一切费用</t>
  </si>
  <si>
    <t>塑钢窗 1800X1800</t>
  </si>
  <si>
    <t>1、塑钢窗安装、周边塞缝    2、包含除塑钢窗材料费外的一切费用</t>
  </si>
  <si>
    <t>防盗门 1800X3000</t>
  </si>
  <si>
    <t>1、防盗门安装、周边塞缝    2、包含除防盗门材料费外的一切费用</t>
  </si>
  <si>
    <t>C25 检修房柱</t>
  </si>
  <si>
    <t>C25 检修房圈梁</t>
  </si>
  <si>
    <t>2</t>
  </si>
  <si>
    <t>放水工程</t>
  </si>
  <si>
    <t>2.1</t>
  </si>
  <si>
    <t>管道</t>
  </si>
  <si>
    <t>2.1.1</t>
  </si>
  <si>
    <t>C25 钢筋砼外包厚 200</t>
  </si>
  <si>
    <t>2.1.2</t>
  </si>
  <si>
    <t>DN500 止水环</t>
  </si>
  <si>
    <t>1、止水环安装             2、包含除DN500 止水环材料费外的一切费用</t>
  </si>
  <si>
    <t>2.1.3</t>
  </si>
  <si>
    <t>DN110 PE 管 1.0Mpa</t>
  </si>
  <si>
    <t>1、材料下料、安装          2、包含除DN110 PE 管材料费外的一切费用</t>
  </si>
  <si>
    <t>2.2</t>
  </si>
  <si>
    <t>闸阀房</t>
  </si>
  <si>
    <t>2.2.1</t>
  </si>
  <si>
    <t>土方开挖</t>
  </si>
  <si>
    <t>2.2.2</t>
  </si>
  <si>
    <t>石方开挖</t>
  </si>
  <si>
    <t>2.2.3</t>
  </si>
  <si>
    <t>石渣回填</t>
  </si>
  <si>
    <t>1、挖装、运输、卸除、推平、压实、修整、洒水        2、包含除石渣材料费外的一切费用</t>
  </si>
  <si>
    <t>2.2.4</t>
  </si>
  <si>
    <t>C20 砼基础</t>
  </si>
  <si>
    <t>第 8 页，共 21 页</t>
  </si>
  <si>
    <t>2.2.5</t>
  </si>
  <si>
    <t>C15 砼垫层</t>
  </si>
  <si>
    <t>2.2.6</t>
  </si>
  <si>
    <t>C15 砼基础</t>
  </si>
  <si>
    <t>2.2.7</t>
  </si>
  <si>
    <t>C25 钢筋砼地圈梁</t>
  </si>
  <si>
    <t>2.2.8</t>
  </si>
  <si>
    <t>M7.5 砖砌墙体</t>
  </si>
  <si>
    <t>2.2.9</t>
  </si>
  <si>
    <t>C20 砼底板</t>
  </si>
  <si>
    <t>2.2.10</t>
  </si>
  <si>
    <t>C20 排水沟</t>
  </si>
  <si>
    <t>2.2.11</t>
  </si>
  <si>
    <t>C25 钢筋砼柱子</t>
  </si>
  <si>
    <t>2.2.12</t>
  </si>
  <si>
    <t>C25 钢筋砼顶板、梁</t>
  </si>
  <si>
    <t>2.2.13</t>
  </si>
  <si>
    <t>白玻塑钢窗 1800X1800</t>
  </si>
  <si>
    <t>2.2.14</t>
  </si>
  <si>
    <t>防盗门 900X2100</t>
  </si>
  <si>
    <t>2.2.15</t>
  </si>
  <si>
    <t>2.2.16</t>
  </si>
  <si>
    <t>贴象牙色面砖</t>
  </si>
  <si>
    <t>1、清理基层、修补基层表面、调运砂浆、铺抹结合层砂浆
(刷粘结剂)、选料、贴块料面层、擦缝、清理表面           2、包含除砂浆、面砖材料费外的一切费用</t>
  </si>
  <si>
    <t>2.2.17</t>
  </si>
  <si>
    <t>白色乳胶漆</t>
  </si>
  <si>
    <t>1、清扫、满刮腻子二遍、打磨、刮乳胶漆二遍            2、包含除腻子、乳胶漆材料费外的一切费用</t>
  </si>
  <si>
    <t>2.2.18</t>
  </si>
  <si>
    <t>贴红色屋面瓦</t>
  </si>
  <si>
    <t>1、铺瓦、安置脊瓦、制浆    2、包含除砂浆、屋面瓦材料费外的一切费用</t>
  </si>
  <si>
    <t>第 9 页，共 21 页</t>
  </si>
  <si>
    <t>2.2.19</t>
  </si>
  <si>
    <t>[四]</t>
  </si>
  <si>
    <t>供水及灌溉工程</t>
  </si>
  <si>
    <t>供水管道</t>
  </si>
  <si>
    <t>砂卵石开挖</t>
  </si>
  <si>
    <t>土石料回填</t>
  </si>
  <si>
    <t>粗砂垫层厚 200mm</t>
  </si>
  <si>
    <t>DE280PE 管（1.6Mpa）</t>
  </si>
  <si>
    <t>1、切管、组对、预热、熔接、管道及管件安装、水压试验及水冲洗                  2、包含除DE280PE 管材料费外的一切费用</t>
  </si>
  <si>
    <t>DE160PE 管（1.6Mpa）</t>
  </si>
  <si>
    <t>1、切管、组对、预热、熔接、管道及管件安装、水压试验及水冲洗                  2、包含除DE160PE 管材料费外的一切费用</t>
  </si>
  <si>
    <t>C20 混凝土检修便道厚 15cm</t>
  </si>
  <si>
    <t>碎石垫层厚5cm</t>
  </si>
  <si>
    <t>C20 混凝土厚 20cm（管道外包）</t>
  </si>
  <si>
    <t>C20F50 水下混凝土（管道外包）</t>
  </si>
  <si>
    <t>第 10 页，共 21 页</t>
  </si>
  <si>
    <t>块石回填厚 0.8m</t>
  </si>
  <si>
    <t>1、块石运输、卸除、修坡、压实                      2、包含除块石材料费外的一切费用</t>
  </si>
  <si>
    <t>C20 混凝土路面恢复 20cm 厚</t>
  </si>
  <si>
    <t>C20 混凝土镇墩</t>
  </si>
  <si>
    <t>排气阀</t>
  </si>
  <si>
    <t>土方回填</t>
  </si>
  <si>
    <t>2.3</t>
  </si>
  <si>
    <t>C25 混凝土底板</t>
  </si>
  <si>
    <t>2.4</t>
  </si>
  <si>
    <t>C15 混凝土垫层</t>
  </si>
  <si>
    <t>2.5</t>
  </si>
  <si>
    <t>M7.5 砖砌井壁</t>
  </si>
  <si>
    <t>2.6</t>
  </si>
  <si>
    <t>C25 钢筋混凝土盖板</t>
  </si>
  <si>
    <t>2.7</t>
  </si>
  <si>
    <t>Φ50PVC 排水管</t>
  </si>
  <si>
    <t>1、材料下料、安装          2、包含除Φ50PVC 排水管材料费外的一切费用</t>
  </si>
  <si>
    <t>2.8</t>
  </si>
  <si>
    <t>DN280PE 管三通</t>
  </si>
  <si>
    <t>1、管件安装               2、包含除DN280PE 管三通材料费外的一切费用</t>
  </si>
  <si>
    <t>2.9</t>
  </si>
  <si>
    <t>DN160PE 管三通</t>
  </si>
  <si>
    <t>1、管件安装               2、包含除DN160PE 管三通材料费外的一切费用</t>
  </si>
  <si>
    <t>2.10</t>
  </si>
  <si>
    <t>DN100 复合式排气阀</t>
  </si>
  <si>
    <t>1、阀门安装               2、包含除排气阀材料费外的一切费用</t>
  </si>
  <si>
    <t>2.11</t>
  </si>
  <si>
    <t>第 11 页，共 21 页</t>
  </si>
  <si>
    <t>2.12</t>
  </si>
  <si>
    <t>C25 混凝土支墩</t>
  </si>
  <si>
    <t>2.13</t>
  </si>
  <si>
    <t>砂浆抹面</t>
  </si>
  <si>
    <t>3</t>
  </si>
  <si>
    <t>排泥阀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</si>
  <si>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</si>
  <si>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</si>
  <si>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</si>
  <si>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</si>
  <si>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</si>
  <si>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</si>
  <si>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</si>
  <si>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</si>
  <si>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</si>
  <si>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φ110PVC 排水管</t>
  </si>
  <si>
    <t>1、材料下料、安装          2、包含除Φ110PVC 排水管材料费外的一切费用</t>
  </si>
  <si>
    <t>3.10</t>
  </si>
  <si>
    <t>DN100 闸阀</t>
  </si>
  <si>
    <t>1、阀门安装               2、包含除闸阀材料费外的一切费用</t>
  </si>
  <si>
    <t>3.11</t>
  </si>
  <si>
    <t>3.12</t>
  </si>
  <si>
    <t>第 12 页，共 21 页</t>
  </si>
  <si>
    <t>3.13</t>
  </si>
  <si>
    <t>4</t>
  </si>
  <si>
    <t>分水阀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</si>
  <si>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</si>
  <si>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</si>
  <si>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</si>
  <si>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</si>
  <si>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</si>
  <si>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</si>
  <si>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</si>
  <si>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</si>
  <si>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</si>
  <si>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变径接管</t>
  </si>
  <si>
    <t>1、变径接管安装            2、包含除变径接管材料费外的一切费用</t>
  </si>
  <si>
    <t>4.10</t>
  </si>
  <si>
    <t>4.11</t>
  </si>
  <si>
    <t>4.12</t>
  </si>
  <si>
    <t>4.13</t>
  </si>
  <si>
    <t>第 13 页，共 21 页</t>
  </si>
  <si>
    <t>5</t>
  </si>
  <si>
    <t>加压泵站</t>
  </si>
  <si>
    <t>5.1</t>
  </si>
  <si>
    <t>5.2</t>
  </si>
  <si>
    <t>5.3</t>
  </si>
  <si>
    <t>土石方回填</t>
  </si>
  <si>
    <t>5.4</t>
  </si>
  <si>
    <t>C15 砼垫层 厚 100mm</t>
  </si>
  <si>
    <t>5.5</t>
  </si>
  <si>
    <t>C25 砼圈梁（240*240）</t>
  </si>
  <si>
    <t>5.6</t>
  </si>
  <si>
    <t>C25 钢筋砼屋顶(厚 120mm)</t>
  </si>
  <si>
    <t>5.7</t>
  </si>
  <si>
    <t>C25 砼构造柱（240*240）</t>
  </si>
  <si>
    <t>5.8</t>
  </si>
  <si>
    <t>C25 砼地圈梁</t>
  </si>
  <si>
    <t>5.9</t>
  </si>
  <si>
    <t>5.10</t>
  </si>
  <si>
    <t>M7.5 浆砌砖墙（厚度 240）</t>
  </si>
  <si>
    <t>5.11</t>
  </si>
  <si>
    <t>外墙面 1:2 砂浆抹面</t>
  </si>
  <si>
    <t>5.12</t>
  </si>
  <si>
    <t>内墙面 1:2 砂浆抹面</t>
  </si>
  <si>
    <t>5.13</t>
  </si>
  <si>
    <t>不锈钢防盗门（宽 1.0*高2.1 米  M1021）</t>
  </si>
  <si>
    <t>5.14</t>
  </si>
  <si>
    <t>塑钢百叶窗（宽 1.5 米，高1.2 米 C1215）</t>
  </si>
  <si>
    <t>1、百叶窗安装、周边塞缝    2、包含除百叶窗材料费外的一切费用</t>
  </si>
  <si>
    <t>第 14 页，共 21 页</t>
  </si>
  <si>
    <t>5.15</t>
  </si>
  <si>
    <t>防盗网</t>
  </si>
  <si>
    <t>1、防盗网安装、周边塞缝    2、包含除防盗网材料费外的一切费用</t>
  </si>
  <si>
    <t>5.16</t>
  </si>
  <si>
    <t>5.17</t>
  </si>
  <si>
    <t>C20 砼底板  100mm 厚</t>
  </si>
  <si>
    <t>5.18</t>
  </si>
  <si>
    <t>C15 砼散水  50mm 厚</t>
  </si>
  <si>
    <t>5.19</t>
  </si>
  <si>
    <t>5.20</t>
  </si>
  <si>
    <t>底板找坡</t>
  </si>
  <si>
    <t>5.21</t>
  </si>
  <si>
    <t>外墙白色涂料</t>
  </si>
  <si>
    <t>5.22</t>
  </si>
  <si>
    <t>内墙白色涂料</t>
  </si>
  <si>
    <t>[五]</t>
  </si>
  <si>
    <t>交通工程</t>
  </si>
  <si>
    <t>上坝公路</t>
  </si>
  <si>
    <t>上坝公路石方运输</t>
  </si>
  <si>
    <t>C20 埋石砼仰斜式挡墙</t>
  </si>
  <si>
    <t>C20 砼路肩</t>
  </si>
  <si>
    <t>第 15 页，共 21 页</t>
  </si>
  <si>
    <t>Gr-C-4E 型波型护栏</t>
  </si>
  <si>
    <t>1、打孔、波型护栏运输、安装、固定                   2、包含除混凝土、波形护栏材料费外的一切费用</t>
  </si>
  <si>
    <t>单柱式标志牌</t>
  </si>
  <si>
    <t>1、钢筋制安、混凝土拌和、运输、模板制安、浇筑、振捣 、单柱式标志牌安装                2、包含除混凝土、单柱式标志牌、钢筋材料费外的一切费用</t>
  </si>
  <si>
    <t>Φ75PVC 排水管</t>
  </si>
  <si>
    <t>1、材料下料、安装          2、包含除Φ75PVC 排水管材料费外的一切费用</t>
  </si>
  <si>
    <t>聚乙烯泡沫板</t>
  </si>
  <si>
    <t>1、清洗缝面、裁剪、填料                    2、包含完成此项工作的一切费用</t>
  </si>
  <si>
    <t>1、配料、上料、拌和、喷射、处理回弹料、养护           2、包含除混凝土材料费外的一切费用</t>
  </si>
  <si>
    <t>碎石反滤层包</t>
  </si>
  <si>
    <t>20cmC25 混凝土面层</t>
  </si>
  <si>
    <t>第 16 页，共 21 页</t>
  </si>
  <si>
    <t>10cm 碎石调平层</t>
  </si>
  <si>
    <t>20cm 手摆片石垫层</t>
  </si>
  <si>
    <t>[六]</t>
  </si>
  <si>
    <t>管理用房</t>
  </si>
  <si>
    <t>管理房</t>
  </si>
  <si>
    <t>1、管理房修建（含门窗、装修等）                     2、包含修建管理房的一切费用（修建内容满足图纸及使用要求）</t>
  </si>
  <si>
    <t>[七]</t>
  </si>
  <si>
    <t>导流工程</t>
  </si>
  <si>
    <t>（1）</t>
  </si>
  <si>
    <t>土石围堰</t>
  </si>
  <si>
    <t>上游围堰</t>
  </si>
  <si>
    <t>土石料填筑</t>
  </si>
  <si>
    <t>复合土工膜</t>
  </si>
  <si>
    <t>粘土层厚 0.3m</t>
  </si>
  <si>
    <t>围堰拆除</t>
  </si>
  <si>
    <t>1、挖除、运输              2、包含完成此项工作的一切费用</t>
  </si>
  <si>
    <t>下游围堰</t>
  </si>
  <si>
    <t>导流洞封堵围堰</t>
  </si>
  <si>
    <t>第 17 页，共 21 页</t>
  </si>
  <si>
    <t>（2）</t>
  </si>
  <si>
    <t>导流隧洞</t>
  </si>
  <si>
    <t>导流洞</t>
  </si>
  <si>
    <t>石方洞挖</t>
  </si>
  <si>
    <t>1、人工开挖、运输、卸除、推平、压实、修整、洒水        2、包含完成此项工作的一切费用</t>
  </si>
  <si>
    <t>C25 砼堵头</t>
  </si>
  <si>
    <t>C25 钢筋砼底板厚 40cm</t>
  </si>
  <si>
    <t>C25 钢筋砼边墙厚 40cm</t>
  </si>
  <si>
    <t>C25 钢筋砼顶拱厚 40cm</t>
  </si>
  <si>
    <t>C20 喷砼（顶拱支护，厚 100mm）</t>
  </si>
  <si>
    <t>C20 喷砼（边墙支护，厚 100mm）</t>
  </si>
  <si>
    <t>回填灌浆（含钻孔，入岩 0.1m）</t>
  </si>
  <si>
    <t>1、钻孔、拌制砂浆、灌浆、封孔                       2、包含除砂浆材料费外的一切费用</t>
  </si>
  <si>
    <t>系统锚杆（直径Ф22mm、 长 2.0m）</t>
  </si>
  <si>
    <t>第 18 页，共 21 页</t>
  </si>
  <si>
    <t>隧洞钢筋网 ( Ф6mm）</t>
  </si>
  <si>
    <t>PVC 排水管 ( Ф75mm，入岩 2m）</t>
  </si>
  <si>
    <t>锁脚锚杆（直径Ф22mm、长 2.0m）</t>
  </si>
  <si>
    <t>工字钢(16 型)</t>
  </si>
  <si>
    <t>1、下料、运输、焊接                      2、包含除钢筋材料费外的一切费用</t>
  </si>
  <si>
    <t>Φ25 纵向联系钢筋</t>
  </si>
  <si>
    <t>橡胶止水带</t>
  </si>
  <si>
    <t>止水铜片</t>
  </si>
  <si>
    <t>1、材料运输、安装         2、包含除止水铜片材料费外的一切费用</t>
  </si>
  <si>
    <t>导流洞进出口边坡支护C20 砼挂网喷锚厚100</t>
  </si>
  <si>
    <t>直径Ф75PVC 排水管，L=3.5m</t>
  </si>
  <si>
    <t>Ф22 锚杆，L=2m</t>
  </si>
  <si>
    <t>干砌块石护坦厚 500mm</t>
  </si>
  <si>
    <t>C25 钢筋砼防渗齿墙</t>
  </si>
  <si>
    <t>第 19 页，共 21 页</t>
  </si>
  <si>
    <t>[八]</t>
  </si>
  <si>
    <t>施工房屋建筑工程</t>
  </si>
  <si>
    <t>仓库</t>
  </si>
  <si>
    <t>包含搭设仓库的人工及辅材费用，不包含主材费</t>
  </si>
  <si>
    <t>办公用房</t>
  </si>
  <si>
    <t>（二）</t>
  </si>
  <si>
    <t>安全生产费</t>
  </si>
  <si>
    <t>%</t>
  </si>
  <si>
    <t>（三）</t>
  </si>
  <si>
    <t>税金</t>
  </si>
  <si>
    <t>（四）</t>
  </si>
  <si>
    <t>总计</t>
  </si>
  <si>
    <t>第 20页，共 21页</t>
  </si>
  <si>
    <t>彭水县富家水库工程施工劳务--辅材</t>
  </si>
  <si>
    <t>草皮</t>
  </si>
  <si>
    <t>土工布</t>
  </si>
  <si>
    <t>DN50PVC排水管</t>
  </si>
  <si>
    <t>6</t>
  </si>
  <si>
    <t>DN75PVC排水管</t>
  </si>
  <si>
    <t>7</t>
  </si>
  <si>
    <t>DN100PVC排水管</t>
  </si>
  <si>
    <t>8</t>
  </si>
  <si>
    <t>DN200排水盲管</t>
  </si>
  <si>
    <t>9</t>
  </si>
  <si>
    <t>DN50排水盲管</t>
  </si>
  <si>
    <t>10</t>
  </si>
  <si>
    <t>DE160 PE管（1.6MPa）</t>
  </si>
  <si>
    <t>11</t>
  </si>
  <si>
    <t>DN160 PE管三通</t>
  </si>
  <si>
    <t>12</t>
  </si>
  <si>
    <t>DN100 PE管 1.0MPa</t>
  </si>
  <si>
    <t>13</t>
  </si>
  <si>
    <t>DN100复合式排气阀</t>
  </si>
  <si>
    <t>14</t>
  </si>
  <si>
    <t>DN100闸阀</t>
  </si>
  <si>
    <t>15</t>
  </si>
  <si>
    <t>16</t>
  </si>
  <si>
    <t>DN500止水环</t>
  </si>
  <si>
    <t>17</t>
  </si>
  <si>
    <t>DN50镀锌钢管</t>
  </si>
  <si>
    <t>18</t>
  </si>
  <si>
    <t>DN50钢管弯头</t>
  </si>
  <si>
    <t>kg</t>
  </si>
  <si>
    <t>19</t>
  </si>
  <si>
    <t>DN100焊接钢管</t>
  </si>
  <si>
    <t>20</t>
  </si>
  <si>
    <t>DN100焊接钢管弯头</t>
  </si>
  <si>
    <t>21</t>
  </si>
  <si>
    <t>波形钢板</t>
  </si>
  <si>
    <t>22</t>
  </si>
  <si>
    <t>套</t>
  </si>
  <si>
    <t>23</t>
  </si>
  <si>
    <t>页岩实心砖</t>
  </si>
  <si>
    <t>千块</t>
  </si>
  <si>
    <t>24</t>
  </si>
  <si>
    <t>防水涂料</t>
  </si>
  <si>
    <t>25</t>
  </si>
  <si>
    <t>防水卷材</t>
  </si>
  <si>
    <t>26</t>
  </si>
  <si>
    <t>成品木质套装门</t>
  </si>
  <si>
    <t>27</t>
  </si>
  <si>
    <t>不锈钢防盗门</t>
  </si>
  <si>
    <t>28</t>
  </si>
  <si>
    <t>防盗门</t>
  </si>
  <si>
    <t>29</t>
  </si>
  <si>
    <t>卫生间塑钢门</t>
  </si>
  <si>
    <t>30</t>
  </si>
  <si>
    <t>31</t>
  </si>
  <si>
    <t>塑钢百叶窗</t>
  </si>
  <si>
    <t>32</t>
  </si>
  <si>
    <t>塑钢窗</t>
  </si>
  <si>
    <t>33</t>
  </si>
  <si>
    <t>铝合金中空玻璃窗</t>
  </si>
  <si>
    <t>34</t>
  </si>
  <si>
    <t>地面砖</t>
  </si>
  <si>
    <t>35</t>
  </si>
  <si>
    <t>地砖踢脚线</t>
  </si>
  <si>
    <t>36</t>
  </si>
  <si>
    <t>内墙面砖</t>
  </si>
  <si>
    <t>37</t>
  </si>
  <si>
    <t>外墙面砖</t>
  </si>
  <si>
    <t>38</t>
  </si>
  <si>
    <t>腻子粉</t>
  </si>
  <si>
    <t>39</t>
  </si>
  <si>
    <t>乳胶漆</t>
  </si>
  <si>
    <t>40</t>
  </si>
  <si>
    <t>内墙涂料</t>
  </si>
  <si>
    <t>41</t>
  </si>
  <si>
    <t>外墙涂料</t>
  </si>
  <si>
    <t>42</t>
  </si>
  <si>
    <t>透明底漆</t>
  </si>
  <si>
    <t>43</t>
  </si>
  <si>
    <t>防水漆</t>
  </si>
  <si>
    <t>44</t>
  </si>
  <si>
    <t>H型真石漆</t>
  </si>
  <si>
    <t>45</t>
  </si>
  <si>
    <t>装配式轻钢龙骨</t>
  </si>
  <si>
    <t>46</t>
  </si>
  <si>
    <t>石膏板</t>
  </si>
  <si>
    <t>47</t>
  </si>
  <si>
    <t>铝扣板</t>
  </si>
  <si>
    <t>48</t>
  </si>
  <si>
    <t>琉璃板瓦</t>
  </si>
  <si>
    <t>百匹</t>
  </si>
  <si>
    <t>49</t>
  </si>
  <si>
    <t>琉璃筒瓦</t>
  </si>
  <si>
    <t>50</t>
  </si>
  <si>
    <t>切角琉璃板瓦</t>
  </si>
  <si>
    <t>51</t>
  </si>
  <si>
    <t>切角琉璃筒瓦</t>
  </si>
  <si>
    <t>52</t>
  </si>
  <si>
    <t>彩瓦</t>
  </si>
  <si>
    <t>53</t>
  </si>
  <si>
    <t>彩瓦瓦脊</t>
  </si>
  <si>
    <t>54</t>
  </si>
  <si>
    <t>55</t>
  </si>
  <si>
    <t>56</t>
  </si>
  <si>
    <t>1.2m不锈钢栏杆</t>
  </si>
  <si>
    <t>57</t>
  </si>
  <si>
    <t>仿古栏杆</t>
  </si>
  <si>
    <t>58</t>
  </si>
  <si>
    <t>总合计</t>
  </si>
  <si>
    <t>项目总合计</t>
  </si>
  <si>
    <t>第 21页，共 21页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</si>
</sst>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left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4" xfId="0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76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8"/>
  <sheetViews>
    <sheetView tabSelected="1" topLeftCell="A383" workbookViewId="0">
      <selection activeCell="L403" sqref="L403"/>
    </sheetView>
  </sheetViews>
  <sheetFormatPr defaultColWidth="9" defaultRowHeight="13.5"/>
  <cols>
    <col min="1" max="1" width="6.625" style="1" customWidth="1"/>
    <col min="2" max="2" width="24.625" style="1" customWidth="1"/>
    <col min="3" max="3" width="20.625" style="1" customWidth="1"/>
    <col min="4" max="4" width="8.09166666666667" style="1" customWidth="1"/>
    <col min="5" max="5" width="10.625" style="2" customWidth="1"/>
    <col min="6" max="6" width="10.625" style="3" customWidth="1"/>
    <col min="7" max="7" width="11.625" style="2" customWidth="1"/>
    <col min="8" max="11" width="12.625" style="1" customWidth="1"/>
    <col min="12" max="16384" width="9" style="1"/>
  </cols>
  <sheetData>
    <row r="1" s="1" customFormat="1" ht="40" customHeight="1" spans="1:7">
      <c r="A1" s="4" t="s">
        <v>0</v>
      </c>
      <c r="B1" s="4"/>
      <c r="C1" s="4"/>
      <c r="D1" s="4"/>
      <c r="E1" s="4"/>
      <c r="F1" s="5"/>
      <c r="G1" s="4"/>
    </row>
    <row r="2" s="1" customFormat="1" ht="20" customHeight="1" spans="1:7">
      <c r="A2" s="6"/>
      <c r="B2" s="6"/>
      <c r="C2" s="6"/>
      <c r="D2" s="6"/>
      <c r="E2" s="7"/>
      <c r="F2" s="8" t="s">
        <v>1</v>
      </c>
      <c r="G2" s="8"/>
    </row>
    <row r="3" s="1" customFormat="1" ht="20" customHeight="1" spans="1:7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3" t="s">
        <v>8</v>
      </c>
    </row>
    <row r="4" s="1" customFormat="1" ht="20" customHeight="1" spans="1:7">
      <c r="A4" s="14" t="s">
        <v>9</v>
      </c>
      <c r="B4" s="15" t="s">
        <v>10</v>
      </c>
      <c r="C4" s="15"/>
      <c r="D4" s="16"/>
      <c r="E4" s="17"/>
      <c r="F4" s="18"/>
      <c r="G4" s="19">
        <f>G5+G54+G93+G174+G275+G306+G308+G363</f>
        <v>7399365.92</v>
      </c>
    </row>
    <row r="5" s="1" customFormat="1" ht="20" customHeight="1" spans="1:7">
      <c r="A5" s="14" t="s">
        <v>11</v>
      </c>
      <c r="B5" s="15" t="s">
        <v>12</v>
      </c>
      <c r="C5" s="15"/>
      <c r="D5" s="16"/>
      <c r="E5" s="17"/>
      <c r="F5" s="18"/>
      <c r="G5" s="19">
        <f>G6</f>
        <v>3190235.62</v>
      </c>
    </row>
    <row r="6" s="1" customFormat="1" ht="20" customHeight="1" spans="1:7">
      <c r="A6" s="14" t="s">
        <v>13</v>
      </c>
      <c r="B6" s="15" t="s">
        <v>14</v>
      </c>
      <c r="C6" s="15"/>
      <c r="D6" s="16"/>
      <c r="E6" s="17"/>
      <c r="F6" s="18"/>
      <c r="G6" s="19">
        <f>SUM(G7:G53)</f>
        <v>3190235.62</v>
      </c>
    </row>
    <row r="7" s="1" customFormat="1" ht="46" customHeight="1" spans="1:7">
      <c r="A7" s="20" t="s">
        <v>15</v>
      </c>
      <c r="B7" s="21" t="s">
        <v>16</v>
      </c>
      <c r="C7" s="21" t="s">
        <v>17</v>
      </c>
      <c r="D7" s="22" t="s">
        <v>18</v>
      </c>
      <c r="E7" s="23">
        <v>26009.6</v>
      </c>
      <c r="F7" s="18">
        <v>15.81</v>
      </c>
      <c r="G7" s="24">
        <f t="shared" ref="G7:G18" si="0">ROUND(E7*F7,2)</f>
        <v>411211.78</v>
      </c>
    </row>
    <row r="8" s="1" customFormat="1" ht="46" customHeight="1" spans="1:7">
      <c r="A8" s="20" t="s">
        <v>19</v>
      </c>
      <c r="B8" s="21" t="s">
        <v>20</v>
      </c>
      <c r="C8" s="21" t="s">
        <v>21</v>
      </c>
      <c r="D8" s="22" t="s">
        <v>18</v>
      </c>
      <c r="E8" s="23">
        <v>2734</v>
      </c>
      <c r="F8" s="18">
        <v>26.42</v>
      </c>
      <c r="G8" s="24">
        <f t="shared" si="0"/>
        <v>72232.28</v>
      </c>
    </row>
    <row r="9" s="1" customFormat="1" ht="46" customHeight="1" spans="1:7">
      <c r="A9" s="20" t="s">
        <v>22</v>
      </c>
      <c r="B9" s="21" t="s">
        <v>23</v>
      </c>
      <c r="C9" s="21" t="s">
        <v>24</v>
      </c>
      <c r="D9" s="22" t="s">
        <v>18</v>
      </c>
      <c r="E9" s="23">
        <v>2607.21</v>
      </c>
      <c r="F9" s="18">
        <v>16.52</v>
      </c>
      <c r="G9" s="24">
        <f t="shared" si="0"/>
        <v>43071.11</v>
      </c>
    </row>
    <row r="10" s="1" customFormat="1" ht="46" customHeight="1" spans="1:7">
      <c r="A10" s="20" t="s">
        <v>25</v>
      </c>
      <c r="B10" s="21" t="s">
        <v>26</v>
      </c>
      <c r="C10" s="21" t="s">
        <v>27</v>
      </c>
      <c r="D10" s="22" t="s">
        <v>18</v>
      </c>
      <c r="E10" s="23">
        <v>55242</v>
      </c>
      <c r="F10" s="18">
        <v>28.6</v>
      </c>
      <c r="G10" s="24">
        <f t="shared" si="0"/>
        <v>1579921.2</v>
      </c>
    </row>
    <row r="11" s="1" customFormat="1" ht="46" customHeight="1" spans="1:7">
      <c r="A11" s="20" t="s">
        <v>28</v>
      </c>
      <c r="B11" s="21" t="s">
        <v>29</v>
      </c>
      <c r="C11" s="21" t="s">
        <v>30</v>
      </c>
      <c r="D11" s="22" t="s">
        <v>18</v>
      </c>
      <c r="E11" s="23">
        <v>80407.56</v>
      </c>
      <c r="F11" s="18">
        <v>4.6</v>
      </c>
      <c r="G11" s="24">
        <f t="shared" si="0"/>
        <v>369874.78</v>
      </c>
    </row>
    <row r="12" s="1" customFormat="1" ht="46" customHeight="1" spans="1:7">
      <c r="A12" s="20" t="s">
        <v>31</v>
      </c>
      <c r="B12" s="21" t="s">
        <v>32</v>
      </c>
      <c r="C12" s="21" t="s">
        <v>33</v>
      </c>
      <c r="D12" s="22" t="s">
        <v>18</v>
      </c>
      <c r="E12" s="23">
        <v>5140.56</v>
      </c>
      <c r="F12" s="18">
        <v>9.71</v>
      </c>
      <c r="G12" s="24">
        <f t="shared" si="0"/>
        <v>49914.84</v>
      </c>
    </row>
    <row r="13" s="1" customFormat="1" ht="46" customHeight="1" spans="1:7">
      <c r="A13" s="20" t="s">
        <v>34</v>
      </c>
      <c r="B13" s="21" t="s">
        <v>35</v>
      </c>
      <c r="C13" s="21" t="s">
        <v>36</v>
      </c>
      <c r="D13" s="22" t="s">
        <v>18</v>
      </c>
      <c r="E13" s="23">
        <v>1277</v>
      </c>
      <c r="F13" s="18">
        <v>38.7</v>
      </c>
      <c r="G13" s="24">
        <f t="shared" si="0"/>
        <v>49419.9</v>
      </c>
    </row>
    <row r="14" s="1" customFormat="1" ht="46" customHeight="1" spans="1:7">
      <c r="A14" s="20" t="s">
        <v>37</v>
      </c>
      <c r="B14" s="21" t="s">
        <v>38</v>
      </c>
      <c r="C14" s="21" t="s">
        <v>39</v>
      </c>
      <c r="D14" s="22" t="s">
        <v>18</v>
      </c>
      <c r="E14" s="23">
        <v>617.13</v>
      </c>
      <c r="F14" s="18">
        <v>27.07</v>
      </c>
      <c r="G14" s="24">
        <f t="shared" si="0"/>
        <v>16705.71</v>
      </c>
    </row>
    <row r="15" s="1" customFormat="1" ht="46" customHeight="1" spans="1:7">
      <c r="A15" s="20" t="s">
        <v>40</v>
      </c>
      <c r="B15" s="21" t="s">
        <v>41</v>
      </c>
      <c r="C15" s="21" t="s">
        <v>42</v>
      </c>
      <c r="D15" s="22" t="s">
        <v>18</v>
      </c>
      <c r="E15" s="23">
        <v>284.97</v>
      </c>
      <c r="F15" s="18">
        <v>162.08</v>
      </c>
      <c r="G15" s="24">
        <f t="shared" si="0"/>
        <v>46187.94</v>
      </c>
    </row>
    <row r="16" s="1" customFormat="1" ht="36" customHeight="1" spans="1:7">
      <c r="A16" s="20" t="s">
        <v>43</v>
      </c>
      <c r="B16" s="21" t="s">
        <v>44</v>
      </c>
      <c r="C16" s="21" t="s">
        <v>45</v>
      </c>
      <c r="D16" s="22" t="s">
        <v>46</v>
      </c>
      <c r="E16" s="23">
        <v>2137.28</v>
      </c>
      <c r="F16" s="18">
        <v>3.5</v>
      </c>
      <c r="G16" s="24">
        <f t="shared" si="0"/>
        <v>7480.48</v>
      </c>
    </row>
    <row r="17" s="1" customFormat="1" ht="36" customHeight="1" spans="1:7">
      <c r="A17" s="20" t="s">
        <v>47</v>
      </c>
      <c r="B17" s="21" t="s">
        <v>48</v>
      </c>
      <c r="C17" s="21" t="s">
        <v>49</v>
      </c>
      <c r="D17" s="22" t="s">
        <v>18</v>
      </c>
      <c r="E17" s="23">
        <v>427.46</v>
      </c>
      <c r="F17" s="18">
        <v>7.42</v>
      </c>
      <c r="G17" s="24">
        <f t="shared" si="0"/>
        <v>3171.75</v>
      </c>
    </row>
    <row r="18" s="1" customFormat="1" ht="70" customHeight="1" spans="1:7">
      <c r="A18" s="20" t="s">
        <v>50</v>
      </c>
      <c r="B18" s="21" t="s">
        <v>51</v>
      </c>
      <c r="C18" s="21" t="s">
        <v>52</v>
      </c>
      <c r="D18" s="22" t="s">
        <v>18</v>
      </c>
      <c r="E18" s="23">
        <v>222.99</v>
      </c>
      <c r="F18" s="18">
        <v>282.97</v>
      </c>
      <c r="G18" s="24">
        <f t="shared" si="0"/>
        <v>63099.48</v>
      </c>
    </row>
    <row r="19" s="1" customFormat="1" ht="20" customHeight="1" spans="1:7">
      <c r="A19" s="25" t="s">
        <v>53</v>
      </c>
      <c r="B19" s="26"/>
      <c r="C19" s="26"/>
      <c r="D19" s="26"/>
      <c r="E19" s="26"/>
      <c r="F19" s="26"/>
      <c r="G19" s="27"/>
    </row>
    <row r="20" s="1" customFormat="1" ht="40" customHeight="1" spans="1:7">
      <c r="A20" s="4" t="s">
        <v>0</v>
      </c>
      <c r="B20" s="4"/>
      <c r="C20" s="4"/>
      <c r="D20" s="4"/>
      <c r="E20" s="4"/>
      <c r="F20" s="5"/>
      <c r="G20" s="4"/>
    </row>
    <row r="21" s="1" customFormat="1" ht="20" customHeight="1" spans="1:7">
      <c r="A21" s="28"/>
      <c r="B21" s="28"/>
      <c r="C21" s="28"/>
      <c r="D21" s="28"/>
      <c r="E21" s="28"/>
      <c r="F21" s="8" t="s">
        <v>1</v>
      </c>
      <c r="G21" s="8"/>
    </row>
    <row r="22" s="1" customFormat="1" ht="20" customHeight="1" spans="1:7">
      <c r="A22" s="9" t="s">
        <v>2</v>
      </c>
      <c r="B22" s="10" t="s">
        <v>3</v>
      </c>
      <c r="C22" s="10" t="s">
        <v>4</v>
      </c>
      <c r="D22" s="11" t="s">
        <v>5</v>
      </c>
      <c r="E22" s="12" t="s">
        <v>6</v>
      </c>
      <c r="F22" s="12" t="s">
        <v>7</v>
      </c>
      <c r="G22" s="13" t="s">
        <v>8</v>
      </c>
    </row>
    <row r="23" s="1" customFormat="1" ht="46" customHeight="1" spans="1:7">
      <c r="A23" s="20" t="s">
        <v>54</v>
      </c>
      <c r="B23" s="21" t="s">
        <v>55</v>
      </c>
      <c r="C23" s="21" t="s">
        <v>56</v>
      </c>
      <c r="D23" s="22" t="s">
        <v>18</v>
      </c>
      <c r="E23" s="23">
        <v>223</v>
      </c>
      <c r="F23" s="18">
        <v>27.07</v>
      </c>
      <c r="G23" s="24">
        <f t="shared" ref="G23:G37" si="1">ROUND(E23*F23,2)</f>
        <v>6036.61</v>
      </c>
    </row>
    <row r="24" s="1" customFormat="1" ht="36" customHeight="1" spans="1:7">
      <c r="A24" s="20" t="s">
        <v>57</v>
      </c>
      <c r="B24" s="21" t="s">
        <v>58</v>
      </c>
      <c r="C24" s="21" t="s">
        <v>59</v>
      </c>
      <c r="D24" s="22" t="s">
        <v>46</v>
      </c>
      <c r="E24" s="23">
        <v>2739.4</v>
      </c>
      <c r="F24" s="18">
        <v>1.2</v>
      </c>
      <c r="G24" s="24">
        <f t="shared" si="1"/>
        <v>3287.28</v>
      </c>
    </row>
    <row r="25" s="1" customFormat="1" ht="46" customHeight="1" spans="1:7">
      <c r="A25" s="20" t="s">
        <v>60</v>
      </c>
      <c r="B25" s="21" t="s">
        <v>61</v>
      </c>
      <c r="C25" s="21" t="s">
        <v>62</v>
      </c>
      <c r="D25" s="22" t="s">
        <v>18</v>
      </c>
      <c r="E25" s="23">
        <v>223</v>
      </c>
      <c r="F25" s="18">
        <v>27.11</v>
      </c>
      <c r="G25" s="24">
        <f t="shared" si="1"/>
        <v>6045.53</v>
      </c>
    </row>
    <row r="26" s="1" customFormat="1" ht="36" customHeight="1" spans="1:7">
      <c r="A26" s="20" t="s">
        <v>63</v>
      </c>
      <c r="B26" s="21" t="s">
        <v>64</v>
      </c>
      <c r="C26" s="21" t="s">
        <v>65</v>
      </c>
      <c r="D26" s="22" t="s">
        <v>46</v>
      </c>
      <c r="E26" s="23">
        <v>2739.4</v>
      </c>
      <c r="F26" s="18">
        <v>3.82</v>
      </c>
      <c r="G26" s="24">
        <f t="shared" si="1"/>
        <v>10464.51</v>
      </c>
    </row>
    <row r="27" s="1" customFormat="1" ht="46" customHeight="1" spans="1:7">
      <c r="A27" s="20" t="s">
        <v>66</v>
      </c>
      <c r="B27" s="21" t="s">
        <v>67</v>
      </c>
      <c r="C27" s="21" t="s">
        <v>62</v>
      </c>
      <c r="D27" s="22" t="s">
        <v>18</v>
      </c>
      <c r="E27" s="23">
        <v>445.99</v>
      </c>
      <c r="F27" s="18">
        <v>27.11</v>
      </c>
      <c r="G27" s="24">
        <f t="shared" si="1"/>
        <v>12090.79</v>
      </c>
    </row>
    <row r="28" s="1" customFormat="1" ht="46" customHeight="1" spans="1:7">
      <c r="A28" s="20" t="s">
        <v>68</v>
      </c>
      <c r="B28" s="21" t="s">
        <v>69</v>
      </c>
      <c r="C28" s="21" t="s">
        <v>42</v>
      </c>
      <c r="D28" s="22" t="s">
        <v>18</v>
      </c>
      <c r="E28" s="23">
        <v>1923</v>
      </c>
      <c r="F28" s="18">
        <v>143.12</v>
      </c>
      <c r="G28" s="24">
        <f t="shared" si="1"/>
        <v>275219.76</v>
      </c>
    </row>
    <row r="29" s="1" customFormat="1" ht="46" customHeight="1" spans="1:7">
      <c r="A29" s="20" t="s">
        <v>70</v>
      </c>
      <c r="B29" s="21" t="s">
        <v>71</v>
      </c>
      <c r="C29" s="21" t="s">
        <v>42</v>
      </c>
      <c r="D29" s="22" t="s">
        <v>18</v>
      </c>
      <c r="E29" s="23">
        <v>120</v>
      </c>
      <c r="F29" s="18">
        <v>99.17</v>
      </c>
      <c r="G29" s="24">
        <f t="shared" si="1"/>
        <v>11900.4</v>
      </c>
    </row>
    <row r="30" s="1" customFormat="1" ht="36" customHeight="1" spans="1:7">
      <c r="A30" s="20" t="s">
        <v>72</v>
      </c>
      <c r="B30" s="21" t="s">
        <v>73</v>
      </c>
      <c r="C30" s="21" t="s">
        <v>74</v>
      </c>
      <c r="D30" s="22" t="s">
        <v>75</v>
      </c>
      <c r="E30" s="23">
        <v>46.4</v>
      </c>
      <c r="F30" s="18">
        <v>3.88</v>
      </c>
      <c r="G30" s="24">
        <f t="shared" si="1"/>
        <v>180.03</v>
      </c>
    </row>
    <row r="31" s="1" customFormat="1" ht="36" customHeight="1" spans="1:7">
      <c r="A31" s="20" t="s">
        <v>76</v>
      </c>
      <c r="B31" s="21" t="s">
        <v>77</v>
      </c>
      <c r="C31" s="21" t="s">
        <v>78</v>
      </c>
      <c r="D31" s="22" t="s">
        <v>75</v>
      </c>
      <c r="E31" s="23">
        <v>445.5</v>
      </c>
      <c r="F31" s="18">
        <v>15.9</v>
      </c>
      <c r="G31" s="24">
        <f t="shared" si="1"/>
        <v>7083.45</v>
      </c>
    </row>
    <row r="32" s="1" customFormat="1" ht="36" customHeight="1" spans="1:7">
      <c r="A32" s="20" t="s">
        <v>79</v>
      </c>
      <c r="B32" s="21" t="s">
        <v>80</v>
      </c>
      <c r="C32" s="21" t="s">
        <v>81</v>
      </c>
      <c r="D32" s="22" t="s">
        <v>75</v>
      </c>
      <c r="E32" s="23">
        <v>365.4</v>
      </c>
      <c r="F32" s="18">
        <v>17.6</v>
      </c>
      <c r="G32" s="24">
        <f t="shared" si="1"/>
        <v>6431.04</v>
      </c>
    </row>
    <row r="33" s="1" customFormat="1" ht="36" customHeight="1" spans="1:7">
      <c r="A33" s="20" t="s">
        <v>82</v>
      </c>
      <c r="B33" s="21" t="s">
        <v>83</v>
      </c>
      <c r="C33" s="21" t="s">
        <v>84</v>
      </c>
      <c r="D33" s="22" t="s">
        <v>75</v>
      </c>
      <c r="E33" s="23">
        <v>241.8</v>
      </c>
      <c r="F33" s="18">
        <v>14.99</v>
      </c>
      <c r="G33" s="24">
        <f t="shared" si="1"/>
        <v>3624.58</v>
      </c>
    </row>
    <row r="34" s="1" customFormat="1" ht="46" customHeight="1" spans="1:7">
      <c r="A34" s="20" t="s">
        <v>85</v>
      </c>
      <c r="B34" s="21" t="s">
        <v>86</v>
      </c>
      <c r="C34" s="21" t="s">
        <v>87</v>
      </c>
      <c r="D34" s="22" t="s">
        <v>46</v>
      </c>
      <c r="E34" s="23">
        <v>290.07</v>
      </c>
      <c r="F34" s="18">
        <v>88.47</v>
      </c>
      <c r="G34" s="24">
        <f t="shared" si="1"/>
        <v>25662.49</v>
      </c>
    </row>
    <row r="35" s="1" customFormat="1" ht="46" customHeight="1" spans="1:7">
      <c r="A35" s="20" t="s">
        <v>88</v>
      </c>
      <c r="B35" s="21" t="s">
        <v>89</v>
      </c>
      <c r="C35" s="21" t="s">
        <v>90</v>
      </c>
      <c r="D35" s="22" t="s">
        <v>91</v>
      </c>
      <c r="E35" s="23">
        <v>216</v>
      </c>
      <c r="F35" s="18">
        <v>185.71</v>
      </c>
      <c r="G35" s="24">
        <f t="shared" si="1"/>
        <v>40113.36</v>
      </c>
    </row>
    <row r="36" s="1" customFormat="1" ht="46" customHeight="1" spans="1:7">
      <c r="A36" s="20" t="s">
        <v>92</v>
      </c>
      <c r="B36" s="21" t="s">
        <v>93</v>
      </c>
      <c r="C36" s="21" t="s">
        <v>94</v>
      </c>
      <c r="D36" s="22" t="s">
        <v>46</v>
      </c>
      <c r="E36" s="23">
        <v>416</v>
      </c>
      <c r="F36" s="18">
        <v>29.39</v>
      </c>
      <c r="G36" s="24">
        <f t="shared" si="1"/>
        <v>12226.24</v>
      </c>
    </row>
    <row r="37" s="1" customFormat="1" ht="46" customHeight="1" spans="1:7">
      <c r="A37" s="20" t="s">
        <v>95</v>
      </c>
      <c r="B37" s="21" t="s">
        <v>96</v>
      </c>
      <c r="C37" s="21" t="s">
        <v>56</v>
      </c>
      <c r="D37" s="22" t="s">
        <v>46</v>
      </c>
      <c r="E37" s="23">
        <v>416</v>
      </c>
      <c r="F37" s="18">
        <v>5.42</v>
      </c>
      <c r="G37" s="24">
        <f t="shared" si="1"/>
        <v>2254.72</v>
      </c>
    </row>
    <row r="38" s="1" customFormat="1" ht="20" customHeight="1" spans="1:7">
      <c r="A38" s="29" t="s">
        <v>97</v>
      </c>
      <c r="B38" s="30"/>
      <c r="C38" s="30"/>
      <c r="D38" s="30"/>
      <c r="E38" s="30"/>
      <c r="F38" s="30"/>
      <c r="G38" s="31"/>
    </row>
    <row r="39" s="1" customFormat="1" ht="40" customHeight="1" spans="1:7">
      <c r="A39" s="4" t="s">
        <v>0</v>
      </c>
      <c r="B39" s="4"/>
      <c r="C39" s="4"/>
      <c r="D39" s="4"/>
      <c r="E39" s="4"/>
      <c r="F39" s="5"/>
      <c r="G39" s="4"/>
    </row>
    <row r="40" s="1" customFormat="1" ht="20" customHeight="1" spans="1:7">
      <c r="A40" s="28"/>
      <c r="B40" s="28"/>
      <c r="C40" s="28"/>
      <c r="D40" s="28"/>
      <c r="E40" s="28"/>
      <c r="F40" s="8" t="s">
        <v>1</v>
      </c>
      <c r="G40" s="8"/>
    </row>
    <row r="41" s="1" customFormat="1" ht="20" customHeight="1" spans="1:7">
      <c r="A41" s="9" t="s">
        <v>2</v>
      </c>
      <c r="B41" s="10" t="s">
        <v>3</v>
      </c>
      <c r="C41" s="10" t="s">
        <v>4</v>
      </c>
      <c r="D41" s="11" t="s">
        <v>5</v>
      </c>
      <c r="E41" s="12" t="s">
        <v>6</v>
      </c>
      <c r="F41" s="12" t="s">
        <v>7</v>
      </c>
      <c r="G41" s="13" t="s">
        <v>8</v>
      </c>
    </row>
    <row r="42" s="1" customFormat="1" ht="46" customHeight="1" spans="1:7">
      <c r="A42" s="20" t="s">
        <v>98</v>
      </c>
      <c r="B42" s="21" t="s">
        <v>99</v>
      </c>
      <c r="C42" s="21" t="s">
        <v>94</v>
      </c>
      <c r="D42" s="22" t="s">
        <v>18</v>
      </c>
      <c r="E42" s="23">
        <v>29.75</v>
      </c>
      <c r="F42" s="18">
        <v>177.26</v>
      </c>
      <c r="G42" s="24">
        <f t="shared" ref="G42:G53" si="2">ROUND(E42*F42,2)</f>
        <v>5273.49</v>
      </c>
    </row>
    <row r="43" s="1" customFormat="1" ht="46" customHeight="1" spans="1:7">
      <c r="A43" s="20" t="s">
        <v>100</v>
      </c>
      <c r="B43" s="21" t="s">
        <v>101</v>
      </c>
      <c r="C43" s="21" t="s">
        <v>102</v>
      </c>
      <c r="D43" s="22" t="s">
        <v>75</v>
      </c>
      <c r="E43" s="23">
        <v>91</v>
      </c>
      <c r="F43" s="18">
        <v>63.94</v>
      </c>
      <c r="G43" s="24">
        <f t="shared" si="2"/>
        <v>5818.54</v>
      </c>
    </row>
    <row r="44" s="1" customFormat="1" ht="46" customHeight="1" spans="1:7">
      <c r="A44" s="20" t="s">
        <v>103</v>
      </c>
      <c r="B44" s="21" t="s">
        <v>104</v>
      </c>
      <c r="C44" s="21" t="s">
        <v>94</v>
      </c>
      <c r="D44" s="22" t="s">
        <v>18</v>
      </c>
      <c r="E44" s="23">
        <v>28.8</v>
      </c>
      <c r="F44" s="18">
        <v>205.59</v>
      </c>
      <c r="G44" s="24">
        <f t="shared" si="2"/>
        <v>5920.99</v>
      </c>
    </row>
    <row r="45" s="1" customFormat="1" ht="46" customHeight="1" spans="1:7">
      <c r="A45" s="20" t="s">
        <v>105</v>
      </c>
      <c r="B45" s="21" t="s">
        <v>106</v>
      </c>
      <c r="C45" s="21" t="s">
        <v>107</v>
      </c>
      <c r="D45" s="22" t="s">
        <v>108</v>
      </c>
      <c r="E45" s="23">
        <v>3.46</v>
      </c>
      <c r="F45" s="18">
        <v>1307.56</v>
      </c>
      <c r="G45" s="24">
        <f t="shared" si="2"/>
        <v>4524.16</v>
      </c>
    </row>
    <row r="46" s="1" customFormat="1" ht="46" customHeight="1" spans="1:7">
      <c r="A46" s="20" t="s">
        <v>109</v>
      </c>
      <c r="B46" s="21" t="s">
        <v>110</v>
      </c>
      <c r="C46" s="21" t="s">
        <v>94</v>
      </c>
      <c r="D46" s="22" t="s">
        <v>46</v>
      </c>
      <c r="E46" s="23">
        <v>39.6</v>
      </c>
      <c r="F46" s="18">
        <v>29.39</v>
      </c>
      <c r="G46" s="24">
        <f t="shared" si="2"/>
        <v>1163.84</v>
      </c>
    </row>
    <row r="47" s="1" customFormat="1" ht="46" customHeight="1" spans="1:7">
      <c r="A47" s="20" t="s">
        <v>111</v>
      </c>
      <c r="B47" s="21" t="s">
        <v>96</v>
      </c>
      <c r="C47" s="21" t="s">
        <v>56</v>
      </c>
      <c r="D47" s="22" t="s">
        <v>46</v>
      </c>
      <c r="E47" s="23">
        <v>39.6</v>
      </c>
      <c r="F47" s="18">
        <v>5.42</v>
      </c>
      <c r="G47" s="24">
        <f t="shared" si="2"/>
        <v>214.63</v>
      </c>
    </row>
    <row r="48" s="1" customFormat="1" ht="46" customHeight="1" spans="1:7">
      <c r="A48" s="20" t="s">
        <v>112</v>
      </c>
      <c r="B48" s="21" t="s">
        <v>113</v>
      </c>
      <c r="C48" s="21" t="s">
        <v>94</v>
      </c>
      <c r="D48" s="22" t="s">
        <v>18</v>
      </c>
      <c r="E48" s="23">
        <v>78</v>
      </c>
      <c r="F48" s="18">
        <v>165.18</v>
      </c>
      <c r="G48" s="24">
        <f t="shared" si="2"/>
        <v>12884.04</v>
      </c>
    </row>
    <row r="49" s="1" customFormat="1" ht="46" customHeight="1" spans="1:7">
      <c r="A49" s="20" t="s">
        <v>114</v>
      </c>
      <c r="B49" s="21" t="s">
        <v>115</v>
      </c>
      <c r="C49" s="21" t="s">
        <v>94</v>
      </c>
      <c r="D49" s="22" t="s">
        <v>18</v>
      </c>
      <c r="E49" s="23">
        <v>53</v>
      </c>
      <c r="F49" s="18">
        <v>112.89</v>
      </c>
      <c r="G49" s="24">
        <f t="shared" si="2"/>
        <v>5983.17</v>
      </c>
    </row>
    <row r="50" s="1" customFormat="1" ht="46" customHeight="1" spans="1:7">
      <c r="A50" s="20" t="s">
        <v>116</v>
      </c>
      <c r="B50" s="21" t="s">
        <v>117</v>
      </c>
      <c r="C50" s="21" t="s">
        <v>94</v>
      </c>
      <c r="D50" s="22" t="s">
        <v>18</v>
      </c>
      <c r="E50" s="23">
        <v>63</v>
      </c>
      <c r="F50" s="18">
        <v>140.12</v>
      </c>
      <c r="G50" s="24">
        <f t="shared" si="2"/>
        <v>8827.56</v>
      </c>
    </row>
    <row r="51" s="1" customFormat="1" ht="46" customHeight="1" spans="1:7">
      <c r="A51" s="20" t="s">
        <v>118</v>
      </c>
      <c r="B51" s="21" t="s">
        <v>119</v>
      </c>
      <c r="C51" s="21" t="s">
        <v>94</v>
      </c>
      <c r="D51" s="22" t="s">
        <v>18</v>
      </c>
      <c r="E51" s="23">
        <v>12.8</v>
      </c>
      <c r="F51" s="18">
        <v>112.89</v>
      </c>
      <c r="G51" s="24">
        <f t="shared" si="2"/>
        <v>1444.99</v>
      </c>
    </row>
    <row r="52" s="1" customFormat="1" ht="46" customHeight="1" spans="1:7">
      <c r="A52" s="20" t="s">
        <v>120</v>
      </c>
      <c r="B52" s="21" t="s">
        <v>121</v>
      </c>
      <c r="C52" s="21" t="s">
        <v>122</v>
      </c>
      <c r="D52" s="22" t="s">
        <v>18</v>
      </c>
      <c r="E52" s="23">
        <v>20.79</v>
      </c>
      <c r="F52" s="18">
        <v>27.07</v>
      </c>
      <c r="G52" s="24">
        <f t="shared" si="2"/>
        <v>562.79</v>
      </c>
    </row>
    <row r="53" s="1" customFormat="1" ht="46" customHeight="1" spans="1:7">
      <c r="A53" s="20" t="s">
        <v>123</v>
      </c>
      <c r="B53" s="21" t="s">
        <v>124</v>
      </c>
      <c r="C53" s="21" t="s">
        <v>125</v>
      </c>
      <c r="D53" s="22" t="s">
        <v>18</v>
      </c>
      <c r="E53" s="23">
        <v>28.4</v>
      </c>
      <c r="F53" s="18">
        <v>95.26</v>
      </c>
      <c r="G53" s="24">
        <f t="shared" si="2"/>
        <v>2705.38</v>
      </c>
    </row>
    <row r="54" s="1" customFormat="1" ht="18" customHeight="1" spans="1:7">
      <c r="A54" s="14" t="s">
        <v>126</v>
      </c>
      <c r="B54" s="15" t="s">
        <v>127</v>
      </c>
      <c r="C54" s="15"/>
      <c r="D54" s="22"/>
      <c r="E54" s="23"/>
      <c r="F54" s="18"/>
      <c r="G54" s="19">
        <f>G55</f>
        <v>1011414.53</v>
      </c>
    </row>
    <row r="55" s="1" customFormat="1" ht="18" customHeight="1" spans="1:7">
      <c r="A55" s="14" t="s">
        <v>13</v>
      </c>
      <c r="B55" s="15" t="s">
        <v>128</v>
      </c>
      <c r="C55" s="15"/>
      <c r="D55" s="22"/>
      <c r="E55" s="23"/>
      <c r="F55" s="18"/>
      <c r="G55" s="19">
        <f>SUM(G56:G92)</f>
        <v>1011414.53</v>
      </c>
    </row>
    <row r="56" s="1" customFormat="1" ht="46" customHeight="1" spans="1:7">
      <c r="A56" s="20" t="s">
        <v>15</v>
      </c>
      <c r="B56" s="21" t="s">
        <v>129</v>
      </c>
      <c r="C56" s="21" t="s">
        <v>17</v>
      </c>
      <c r="D56" s="22" t="s">
        <v>18</v>
      </c>
      <c r="E56" s="23">
        <v>4995.09</v>
      </c>
      <c r="F56" s="18">
        <v>15.11</v>
      </c>
      <c r="G56" s="24">
        <f>ROUND(E56*F56,2)</f>
        <v>75475.81</v>
      </c>
    </row>
    <row r="57" s="1" customFormat="1" ht="20" customHeight="1" spans="1:7">
      <c r="A57" s="29" t="s">
        <v>130</v>
      </c>
      <c r="B57" s="30"/>
      <c r="C57" s="30"/>
      <c r="D57" s="30"/>
      <c r="E57" s="30"/>
      <c r="F57" s="30"/>
      <c r="G57" s="31"/>
    </row>
    <row r="58" s="1" customFormat="1" ht="40" customHeight="1" spans="1:7">
      <c r="A58" s="4" t="s">
        <v>0</v>
      </c>
      <c r="B58" s="4"/>
      <c r="C58" s="4"/>
      <c r="D58" s="4"/>
      <c r="E58" s="4"/>
      <c r="F58" s="5"/>
      <c r="G58" s="4"/>
    </row>
    <row r="59" s="1" customFormat="1" ht="20" customHeight="1" spans="1:7">
      <c r="A59" s="28"/>
      <c r="B59" s="28"/>
      <c r="C59" s="28"/>
      <c r="D59" s="28"/>
      <c r="E59" s="28"/>
      <c r="F59" s="8" t="s">
        <v>1</v>
      </c>
      <c r="G59" s="8"/>
    </row>
    <row r="60" s="1" customFormat="1" ht="20" customHeight="1" spans="1:7">
      <c r="A60" s="9" t="s">
        <v>2</v>
      </c>
      <c r="B60" s="10" t="s">
        <v>3</v>
      </c>
      <c r="C60" s="10" t="s">
        <v>4</v>
      </c>
      <c r="D60" s="11" t="s">
        <v>5</v>
      </c>
      <c r="E60" s="12" t="s">
        <v>6</v>
      </c>
      <c r="F60" s="12" t="s">
        <v>7</v>
      </c>
      <c r="G60" s="13" t="s">
        <v>8</v>
      </c>
    </row>
    <row r="61" s="1" customFormat="1" ht="46" customHeight="1" spans="1:7">
      <c r="A61" s="20" t="s">
        <v>19</v>
      </c>
      <c r="B61" s="21" t="s">
        <v>131</v>
      </c>
      <c r="C61" s="21" t="s">
        <v>21</v>
      </c>
      <c r="D61" s="22" t="s">
        <v>18</v>
      </c>
      <c r="E61" s="23">
        <v>10193.94</v>
      </c>
      <c r="F61" s="18">
        <v>26.42</v>
      </c>
      <c r="G61" s="24">
        <f t="shared" ref="G61:G88" si="3">ROUND(E61*F61,2)</f>
        <v>269323.89</v>
      </c>
    </row>
    <row r="62" s="1" customFormat="1" ht="46" customHeight="1" spans="1:7">
      <c r="A62" s="20" t="s">
        <v>22</v>
      </c>
      <c r="B62" s="21" t="s">
        <v>132</v>
      </c>
      <c r="C62" s="21" t="s">
        <v>24</v>
      </c>
      <c r="D62" s="22" t="s">
        <v>18</v>
      </c>
      <c r="E62" s="23">
        <v>359.61</v>
      </c>
      <c r="F62" s="18">
        <v>16.52</v>
      </c>
      <c r="G62" s="24">
        <f t="shared" si="3"/>
        <v>5940.76</v>
      </c>
    </row>
    <row r="63" s="1" customFormat="1" ht="46" customHeight="1" spans="1:7">
      <c r="A63" s="20" t="s">
        <v>25</v>
      </c>
      <c r="B63" s="21" t="s">
        <v>133</v>
      </c>
      <c r="C63" s="21" t="s">
        <v>134</v>
      </c>
      <c r="D63" s="22" t="s">
        <v>18</v>
      </c>
      <c r="E63" s="23">
        <v>1085.05</v>
      </c>
      <c r="F63" s="18">
        <v>75.14</v>
      </c>
      <c r="G63" s="24">
        <f t="shared" si="3"/>
        <v>81530.66</v>
      </c>
    </row>
    <row r="64" s="1" customFormat="1" ht="46" customHeight="1" spans="1:7">
      <c r="A64" s="20" t="s">
        <v>28</v>
      </c>
      <c r="B64" s="21" t="s">
        <v>135</v>
      </c>
      <c r="C64" s="21" t="s">
        <v>94</v>
      </c>
      <c r="D64" s="22" t="s">
        <v>18</v>
      </c>
      <c r="E64" s="23">
        <v>100.06</v>
      </c>
      <c r="F64" s="18">
        <v>116.37</v>
      </c>
      <c r="G64" s="24">
        <f t="shared" si="3"/>
        <v>11643.98</v>
      </c>
    </row>
    <row r="65" s="1" customFormat="1" ht="46" customHeight="1" spans="1:7">
      <c r="A65" s="20" t="s">
        <v>31</v>
      </c>
      <c r="B65" s="21" t="s">
        <v>136</v>
      </c>
      <c r="C65" s="21" t="s">
        <v>94</v>
      </c>
      <c r="D65" s="22" t="s">
        <v>18</v>
      </c>
      <c r="E65" s="23">
        <v>1187.66</v>
      </c>
      <c r="F65" s="18">
        <v>140.12</v>
      </c>
      <c r="G65" s="24">
        <f t="shared" si="3"/>
        <v>166414.92</v>
      </c>
    </row>
    <row r="66" s="1" customFormat="1" ht="46" customHeight="1" spans="1:7">
      <c r="A66" s="20" t="s">
        <v>34</v>
      </c>
      <c r="B66" s="21" t="s">
        <v>137</v>
      </c>
      <c r="C66" s="21" t="s">
        <v>94</v>
      </c>
      <c r="D66" s="22" t="s">
        <v>18</v>
      </c>
      <c r="E66" s="23">
        <v>20.27</v>
      </c>
      <c r="F66" s="18">
        <v>112.95</v>
      </c>
      <c r="G66" s="24">
        <f t="shared" si="3"/>
        <v>2289.5</v>
      </c>
    </row>
    <row r="67" s="1" customFormat="1" ht="46" customHeight="1" spans="1:7">
      <c r="A67" s="20" t="s">
        <v>37</v>
      </c>
      <c r="B67" s="21" t="s">
        <v>138</v>
      </c>
      <c r="C67" s="21" t="s">
        <v>94</v>
      </c>
      <c r="D67" s="22" t="s">
        <v>18</v>
      </c>
      <c r="E67" s="23">
        <v>56.8</v>
      </c>
      <c r="F67" s="18">
        <v>113.09</v>
      </c>
      <c r="G67" s="24">
        <f t="shared" si="3"/>
        <v>6423.51</v>
      </c>
    </row>
    <row r="68" s="1" customFormat="1" ht="46" customHeight="1" spans="1:7">
      <c r="A68" s="20" t="s">
        <v>40</v>
      </c>
      <c r="B68" s="21" t="s">
        <v>139</v>
      </c>
      <c r="C68" s="21" t="s">
        <v>94</v>
      </c>
      <c r="D68" s="22" t="s">
        <v>18</v>
      </c>
      <c r="E68" s="23">
        <v>62.68</v>
      </c>
      <c r="F68" s="18">
        <v>112.95</v>
      </c>
      <c r="G68" s="24">
        <f t="shared" si="3"/>
        <v>7079.71</v>
      </c>
    </row>
    <row r="69" s="1" customFormat="1" ht="46" customHeight="1" spans="1:7">
      <c r="A69" s="20" t="s">
        <v>43</v>
      </c>
      <c r="B69" s="21" t="s">
        <v>140</v>
      </c>
      <c r="C69" s="21" t="s">
        <v>94</v>
      </c>
      <c r="D69" s="22" t="s">
        <v>18</v>
      </c>
      <c r="E69" s="23">
        <v>314.64</v>
      </c>
      <c r="F69" s="18">
        <v>113.09</v>
      </c>
      <c r="G69" s="24">
        <f t="shared" si="3"/>
        <v>35582.64</v>
      </c>
    </row>
    <row r="70" s="1" customFormat="1" ht="46" customHeight="1" spans="1:7">
      <c r="A70" s="20" t="s">
        <v>47</v>
      </c>
      <c r="B70" s="21" t="s">
        <v>141</v>
      </c>
      <c r="C70" s="21" t="s">
        <v>142</v>
      </c>
      <c r="D70" s="22" t="s">
        <v>18</v>
      </c>
      <c r="E70" s="23">
        <v>14.94</v>
      </c>
      <c r="F70" s="18">
        <v>38.74</v>
      </c>
      <c r="G70" s="24">
        <f t="shared" si="3"/>
        <v>578.78</v>
      </c>
    </row>
    <row r="71" s="1" customFormat="1" ht="46" customHeight="1" spans="1:7">
      <c r="A71" s="20" t="s">
        <v>50</v>
      </c>
      <c r="B71" s="21" t="s">
        <v>143</v>
      </c>
      <c r="C71" s="21" t="s">
        <v>56</v>
      </c>
      <c r="D71" s="22" t="s">
        <v>18</v>
      </c>
      <c r="E71" s="23">
        <v>14.94</v>
      </c>
      <c r="F71" s="18">
        <v>27.07</v>
      </c>
      <c r="G71" s="24">
        <f t="shared" si="3"/>
        <v>404.43</v>
      </c>
    </row>
    <row r="72" s="1" customFormat="1" ht="36" customHeight="1" spans="1:7">
      <c r="A72" s="20" t="s">
        <v>54</v>
      </c>
      <c r="B72" s="21" t="s">
        <v>83</v>
      </c>
      <c r="C72" s="21" t="s">
        <v>84</v>
      </c>
      <c r="D72" s="22" t="s">
        <v>75</v>
      </c>
      <c r="E72" s="23">
        <v>428.1</v>
      </c>
      <c r="F72" s="18">
        <v>14.99</v>
      </c>
      <c r="G72" s="24">
        <f t="shared" si="3"/>
        <v>6417.22</v>
      </c>
    </row>
    <row r="73" s="1" customFormat="1" ht="46" customHeight="1" spans="1:7">
      <c r="A73" s="20" t="s">
        <v>57</v>
      </c>
      <c r="B73" s="21" t="s">
        <v>86</v>
      </c>
      <c r="C73" s="21" t="s">
        <v>87</v>
      </c>
      <c r="D73" s="22" t="s">
        <v>46</v>
      </c>
      <c r="E73" s="23">
        <v>179.26</v>
      </c>
      <c r="F73" s="18">
        <v>88.47</v>
      </c>
      <c r="G73" s="24">
        <f t="shared" si="3"/>
        <v>15859.13</v>
      </c>
    </row>
    <row r="74" s="1" customFormat="1" ht="46" customHeight="1" spans="1:7">
      <c r="A74" s="20" t="s">
        <v>60</v>
      </c>
      <c r="B74" s="21" t="s">
        <v>144</v>
      </c>
      <c r="C74" s="21" t="s">
        <v>90</v>
      </c>
      <c r="D74" s="22" t="s">
        <v>91</v>
      </c>
      <c r="E74" s="23">
        <v>140</v>
      </c>
      <c r="F74" s="18">
        <v>106.36</v>
      </c>
      <c r="G74" s="24">
        <f t="shared" si="3"/>
        <v>14890.4</v>
      </c>
    </row>
    <row r="75" s="1" customFormat="1" ht="20" customHeight="1" spans="1:7">
      <c r="A75" s="29" t="s">
        <v>145</v>
      </c>
      <c r="B75" s="30"/>
      <c r="C75" s="30"/>
      <c r="D75" s="30"/>
      <c r="E75" s="30"/>
      <c r="F75" s="30"/>
      <c r="G75" s="31"/>
    </row>
    <row r="76" s="1" customFormat="1" ht="40" customHeight="1" spans="1:7">
      <c r="A76" s="4" t="s">
        <v>0</v>
      </c>
      <c r="B76" s="4"/>
      <c r="C76" s="4"/>
      <c r="D76" s="4"/>
      <c r="E76" s="4"/>
      <c r="F76" s="5"/>
      <c r="G76" s="4"/>
    </row>
    <row r="77" s="1" customFormat="1" ht="20" customHeight="1" spans="1:7">
      <c r="A77" s="28"/>
      <c r="B77" s="28"/>
      <c r="C77" s="28"/>
      <c r="D77" s="28"/>
      <c r="E77" s="28"/>
      <c r="F77" s="8" t="s">
        <v>1</v>
      </c>
      <c r="G77" s="8"/>
    </row>
    <row r="78" s="1" customFormat="1" ht="20" customHeight="1" spans="1:7">
      <c r="A78" s="9" t="s">
        <v>2</v>
      </c>
      <c r="B78" s="10" t="s">
        <v>3</v>
      </c>
      <c r="C78" s="10" t="s">
        <v>4</v>
      </c>
      <c r="D78" s="11" t="s">
        <v>5</v>
      </c>
      <c r="E78" s="12" t="s">
        <v>6</v>
      </c>
      <c r="F78" s="12" t="s">
        <v>7</v>
      </c>
      <c r="G78" s="13" t="s">
        <v>8</v>
      </c>
    </row>
    <row r="79" s="1" customFormat="1" ht="46" customHeight="1" spans="1:7">
      <c r="A79" s="20" t="s">
        <v>63</v>
      </c>
      <c r="B79" s="21" t="s">
        <v>146</v>
      </c>
      <c r="C79" s="21" t="s">
        <v>147</v>
      </c>
      <c r="D79" s="22" t="s">
        <v>18</v>
      </c>
      <c r="E79" s="23">
        <v>446.73</v>
      </c>
      <c r="F79" s="18">
        <v>206.57</v>
      </c>
      <c r="G79" s="24">
        <f t="shared" ref="G79:G92" si="4">ROUND(E79*F79,2)</f>
        <v>92281.02</v>
      </c>
    </row>
    <row r="80" s="1" customFormat="1" ht="46" customHeight="1" spans="1:7">
      <c r="A80" s="20" t="s">
        <v>66</v>
      </c>
      <c r="B80" s="21" t="s">
        <v>148</v>
      </c>
      <c r="C80" s="21" t="s">
        <v>107</v>
      </c>
      <c r="D80" s="22" t="s">
        <v>108</v>
      </c>
      <c r="E80" s="23">
        <v>9.92</v>
      </c>
      <c r="F80" s="18">
        <v>949.74</v>
      </c>
      <c r="G80" s="24">
        <f t="shared" si="4"/>
        <v>9421.42</v>
      </c>
    </row>
    <row r="81" s="1" customFormat="1" ht="46" customHeight="1" spans="1:7">
      <c r="A81" s="20" t="s">
        <v>68</v>
      </c>
      <c r="B81" s="21" t="s">
        <v>89</v>
      </c>
      <c r="C81" s="21" t="s">
        <v>90</v>
      </c>
      <c r="D81" s="22" t="s">
        <v>91</v>
      </c>
      <c r="E81" s="23">
        <v>718</v>
      </c>
      <c r="F81" s="18">
        <v>185.71</v>
      </c>
      <c r="G81" s="24">
        <f t="shared" si="4"/>
        <v>133339.78</v>
      </c>
    </row>
    <row r="82" s="1" customFormat="1" ht="36" customHeight="1" spans="1:7">
      <c r="A82" s="20" t="s">
        <v>70</v>
      </c>
      <c r="B82" s="21" t="s">
        <v>149</v>
      </c>
      <c r="C82" s="21" t="s">
        <v>150</v>
      </c>
      <c r="D82" s="22" t="s">
        <v>75</v>
      </c>
      <c r="E82" s="23">
        <v>2548</v>
      </c>
      <c r="F82" s="18">
        <v>6.16</v>
      </c>
      <c r="G82" s="24">
        <f t="shared" si="4"/>
        <v>15695.68</v>
      </c>
    </row>
    <row r="83" s="1" customFormat="1" ht="36" customHeight="1" spans="1:7">
      <c r="A83" s="20" t="s">
        <v>72</v>
      </c>
      <c r="B83" s="21" t="s">
        <v>151</v>
      </c>
      <c r="C83" s="21" t="s">
        <v>152</v>
      </c>
      <c r="D83" s="22" t="s">
        <v>75</v>
      </c>
      <c r="E83" s="23">
        <v>27.6</v>
      </c>
      <c r="F83" s="18">
        <v>5.59</v>
      </c>
      <c r="G83" s="24">
        <f t="shared" si="4"/>
        <v>154.28</v>
      </c>
    </row>
    <row r="84" s="1" customFormat="1" ht="46" customHeight="1" spans="1:7">
      <c r="A84" s="20" t="s">
        <v>76</v>
      </c>
      <c r="B84" s="21" t="s">
        <v>153</v>
      </c>
      <c r="C84" s="21" t="s">
        <v>94</v>
      </c>
      <c r="D84" s="22" t="s">
        <v>18</v>
      </c>
      <c r="E84" s="23">
        <v>19.83</v>
      </c>
      <c r="F84" s="18">
        <v>162.08</v>
      </c>
      <c r="G84" s="24">
        <f t="shared" si="4"/>
        <v>3214.05</v>
      </c>
    </row>
    <row r="85" s="1" customFormat="1" ht="36" customHeight="1" spans="1:7">
      <c r="A85" s="20" t="s">
        <v>79</v>
      </c>
      <c r="B85" s="21" t="s">
        <v>154</v>
      </c>
      <c r="C85" s="21" t="s">
        <v>155</v>
      </c>
      <c r="D85" s="22" t="s">
        <v>156</v>
      </c>
      <c r="E85" s="23">
        <v>23</v>
      </c>
      <c r="F85" s="18">
        <v>7.7</v>
      </c>
      <c r="G85" s="24">
        <f t="shared" si="4"/>
        <v>177.1</v>
      </c>
    </row>
    <row r="86" s="1" customFormat="1" ht="46" customHeight="1" spans="1:7">
      <c r="A86" s="20" t="s">
        <v>82</v>
      </c>
      <c r="B86" s="21" t="s">
        <v>106</v>
      </c>
      <c r="C86" s="21" t="s">
        <v>107</v>
      </c>
      <c r="D86" s="22" t="s">
        <v>108</v>
      </c>
      <c r="E86" s="23">
        <v>24.69</v>
      </c>
      <c r="F86" s="18">
        <v>1307.56</v>
      </c>
      <c r="G86" s="24">
        <f t="shared" si="4"/>
        <v>32283.66</v>
      </c>
    </row>
    <row r="87" s="1" customFormat="1" ht="36" customHeight="1" spans="1:7">
      <c r="A87" s="20" t="s">
        <v>85</v>
      </c>
      <c r="B87" s="21" t="s">
        <v>157</v>
      </c>
      <c r="C87" s="21" t="s">
        <v>45</v>
      </c>
      <c r="D87" s="22" t="s">
        <v>46</v>
      </c>
      <c r="E87" s="23">
        <v>173.74</v>
      </c>
      <c r="F87" s="18">
        <v>3.5</v>
      </c>
      <c r="G87" s="24">
        <f t="shared" si="4"/>
        <v>608.09</v>
      </c>
    </row>
    <row r="88" s="1" customFormat="1" ht="36" customHeight="1" spans="1:7">
      <c r="A88" s="20" t="s">
        <v>88</v>
      </c>
      <c r="B88" s="21" t="s">
        <v>48</v>
      </c>
      <c r="C88" s="21" t="s">
        <v>49</v>
      </c>
      <c r="D88" s="22" t="s">
        <v>18</v>
      </c>
      <c r="E88" s="23">
        <v>34.75</v>
      </c>
      <c r="F88" s="18">
        <v>4.46</v>
      </c>
      <c r="G88" s="24">
        <f t="shared" si="4"/>
        <v>154.99</v>
      </c>
    </row>
    <row r="89" s="1" customFormat="1" ht="46" customHeight="1" spans="1:7">
      <c r="A89" s="20" t="s">
        <v>92</v>
      </c>
      <c r="B89" s="21" t="s">
        <v>158</v>
      </c>
      <c r="C89" s="21" t="s">
        <v>94</v>
      </c>
      <c r="D89" s="22" t="s">
        <v>18</v>
      </c>
      <c r="E89" s="23">
        <v>23.94</v>
      </c>
      <c r="F89" s="18">
        <v>165.18</v>
      </c>
      <c r="G89" s="24">
        <f t="shared" si="4"/>
        <v>3954.41</v>
      </c>
    </row>
    <row r="90" s="1" customFormat="1" ht="46" customHeight="1" spans="1:7">
      <c r="A90" s="20" t="s">
        <v>95</v>
      </c>
      <c r="B90" s="21" t="s">
        <v>159</v>
      </c>
      <c r="C90" s="21" t="s">
        <v>160</v>
      </c>
      <c r="D90" s="22" t="s">
        <v>18</v>
      </c>
      <c r="E90" s="23">
        <v>93</v>
      </c>
      <c r="F90" s="18">
        <v>199.62</v>
      </c>
      <c r="G90" s="24">
        <f t="shared" si="4"/>
        <v>18564.66</v>
      </c>
    </row>
    <row r="91" s="1" customFormat="1" ht="46" customHeight="1" spans="1:7">
      <c r="A91" s="20" t="s">
        <v>98</v>
      </c>
      <c r="B91" s="21" t="s">
        <v>161</v>
      </c>
      <c r="C91" s="21" t="s">
        <v>94</v>
      </c>
      <c r="D91" s="22" t="s">
        <v>18</v>
      </c>
      <c r="E91" s="23">
        <v>8.4</v>
      </c>
      <c r="F91" s="18">
        <v>187.73</v>
      </c>
      <c r="G91" s="24">
        <f t="shared" si="4"/>
        <v>1576.93</v>
      </c>
    </row>
    <row r="92" s="1" customFormat="1" ht="36" customHeight="1" spans="1:7">
      <c r="A92" s="20" t="s">
        <v>100</v>
      </c>
      <c r="B92" s="21" t="s">
        <v>162</v>
      </c>
      <c r="C92" s="21" t="s">
        <v>163</v>
      </c>
      <c r="D92" s="22" t="s">
        <v>108</v>
      </c>
      <c r="E92" s="23">
        <v>0.03</v>
      </c>
      <c r="F92" s="18">
        <v>4437.37</v>
      </c>
      <c r="G92" s="24">
        <f t="shared" si="4"/>
        <v>133.12</v>
      </c>
    </row>
    <row r="93" s="1" customFormat="1" ht="20" customHeight="1" spans="1:7">
      <c r="A93" s="14" t="s">
        <v>164</v>
      </c>
      <c r="B93" s="15" t="s">
        <v>165</v>
      </c>
      <c r="C93" s="15"/>
      <c r="D93" s="32"/>
      <c r="E93" s="22"/>
      <c r="F93" s="18"/>
      <c r="G93" s="19">
        <f>G94+G141</f>
        <v>463721.48</v>
      </c>
    </row>
    <row r="94" s="1" customFormat="1" ht="20" customHeight="1" spans="1:7">
      <c r="A94" s="14" t="s">
        <v>13</v>
      </c>
      <c r="B94" s="15" t="s">
        <v>166</v>
      </c>
      <c r="C94" s="15"/>
      <c r="D94" s="32"/>
      <c r="E94" s="22"/>
      <c r="F94" s="18"/>
      <c r="G94" s="19">
        <f>SUM(G99:G140)</f>
        <v>422264.3</v>
      </c>
    </row>
    <row r="95" s="1" customFormat="1" ht="20" customHeight="1" spans="1:7">
      <c r="A95" s="29" t="s">
        <v>167</v>
      </c>
      <c r="B95" s="30"/>
      <c r="C95" s="30"/>
      <c r="D95" s="30"/>
      <c r="E95" s="30"/>
      <c r="F95" s="30"/>
      <c r="G95" s="31"/>
    </row>
    <row r="96" s="1" customFormat="1" ht="40" customHeight="1" spans="1:7">
      <c r="A96" s="4" t="s">
        <v>0</v>
      </c>
      <c r="B96" s="4"/>
      <c r="C96" s="4"/>
      <c r="D96" s="4"/>
      <c r="E96" s="4"/>
      <c r="F96" s="5"/>
      <c r="G96" s="4"/>
    </row>
    <row r="97" s="1" customFormat="1" ht="18" customHeight="1" spans="1:7">
      <c r="A97" s="28"/>
      <c r="B97" s="28"/>
      <c r="C97" s="28"/>
      <c r="D97" s="28"/>
      <c r="E97" s="28"/>
      <c r="F97" s="8" t="s">
        <v>1</v>
      </c>
      <c r="G97" s="8"/>
    </row>
    <row r="98" s="1" customFormat="1" ht="18" customHeight="1" spans="1:7">
      <c r="A98" s="9" t="s">
        <v>2</v>
      </c>
      <c r="B98" s="10" t="s">
        <v>3</v>
      </c>
      <c r="C98" s="10" t="s">
        <v>4</v>
      </c>
      <c r="D98" s="11" t="s">
        <v>5</v>
      </c>
      <c r="E98" s="12" t="s">
        <v>6</v>
      </c>
      <c r="F98" s="12" t="s">
        <v>7</v>
      </c>
      <c r="G98" s="13" t="s">
        <v>8</v>
      </c>
    </row>
    <row r="99" s="1" customFormat="1" ht="46" customHeight="1" spans="1:7">
      <c r="A99" s="20" t="s">
        <v>15</v>
      </c>
      <c r="B99" s="21" t="s">
        <v>129</v>
      </c>
      <c r="C99" s="21" t="s">
        <v>17</v>
      </c>
      <c r="D99" s="22" t="s">
        <v>18</v>
      </c>
      <c r="E99" s="23">
        <v>297.1</v>
      </c>
      <c r="F99" s="18">
        <v>15.11</v>
      </c>
      <c r="G99" s="24">
        <f t="shared" ref="G99:G112" si="5">ROUND(E99*F99,2)</f>
        <v>4489.18</v>
      </c>
    </row>
    <row r="100" s="1" customFormat="1" ht="46" customHeight="1" spans="1:7">
      <c r="A100" s="20" t="s">
        <v>19</v>
      </c>
      <c r="B100" s="21" t="s">
        <v>168</v>
      </c>
      <c r="C100" s="21" t="s">
        <v>21</v>
      </c>
      <c r="D100" s="22" t="s">
        <v>18</v>
      </c>
      <c r="E100" s="23">
        <v>2673.9</v>
      </c>
      <c r="F100" s="18">
        <v>26.42</v>
      </c>
      <c r="G100" s="24">
        <f t="shared" si="5"/>
        <v>70644.44</v>
      </c>
    </row>
    <row r="101" s="1" customFormat="1" ht="46" customHeight="1" spans="1:7">
      <c r="A101" s="20" t="s">
        <v>22</v>
      </c>
      <c r="B101" s="21" t="s">
        <v>169</v>
      </c>
      <c r="C101" s="21" t="s">
        <v>94</v>
      </c>
      <c r="D101" s="22" t="s">
        <v>18</v>
      </c>
      <c r="E101" s="23">
        <v>10.35</v>
      </c>
      <c r="F101" s="18">
        <v>140.12</v>
      </c>
      <c r="G101" s="24">
        <f t="shared" si="5"/>
        <v>1450.24</v>
      </c>
    </row>
    <row r="102" s="1" customFormat="1" ht="46" customHeight="1" spans="1:7">
      <c r="A102" s="20" t="s">
        <v>25</v>
      </c>
      <c r="B102" s="21" t="s">
        <v>170</v>
      </c>
      <c r="C102" s="21" t="s">
        <v>171</v>
      </c>
      <c r="D102" s="22" t="s">
        <v>18</v>
      </c>
      <c r="E102" s="23">
        <v>29.25</v>
      </c>
      <c r="F102" s="18">
        <v>79.61</v>
      </c>
      <c r="G102" s="24">
        <f t="shared" si="5"/>
        <v>2328.59</v>
      </c>
    </row>
    <row r="103" s="1" customFormat="1" ht="46" customHeight="1" spans="1:7">
      <c r="A103" s="20" t="s">
        <v>28</v>
      </c>
      <c r="B103" s="21" t="s">
        <v>172</v>
      </c>
      <c r="C103" s="21" t="s">
        <v>171</v>
      </c>
      <c r="D103" s="22" t="s">
        <v>18</v>
      </c>
      <c r="E103" s="23">
        <v>596.04</v>
      </c>
      <c r="F103" s="18">
        <v>75.14</v>
      </c>
      <c r="G103" s="24">
        <f t="shared" si="5"/>
        <v>44786.45</v>
      </c>
    </row>
    <row r="104" s="1" customFormat="1" ht="46" customHeight="1" spans="1:7">
      <c r="A104" s="20" t="s">
        <v>31</v>
      </c>
      <c r="B104" s="21" t="s">
        <v>173</v>
      </c>
      <c r="C104" s="21" t="s">
        <v>94</v>
      </c>
      <c r="D104" s="22" t="s">
        <v>18</v>
      </c>
      <c r="E104" s="23">
        <v>334.97</v>
      </c>
      <c r="F104" s="18">
        <v>173.7</v>
      </c>
      <c r="G104" s="24">
        <f t="shared" si="5"/>
        <v>58184.29</v>
      </c>
    </row>
    <row r="105" s="1" customFormat="1" ht="46" customHeight="1" spans="1:7">
      <c r="A105" s="20" t="s">
        <v>34</v>
      </c>
      <c r="B105" s="21" t="s">
        <v>174</v>
      </c>
      <c r="C105" s="21" t="s">
        <v>94</v>
      </c>
      <c r="D105" s="22" t="s">
        <v>18</v>
      </c>
      <c r="E105" s="23">
        <v>271.72</v>
      </c>
      <c r="F105" s="18">
        <v>112.99</v>
      </c>
      <c r="G105" s="24">
        <f t="shared" si="5"/>
        <v>30701.64</v>
      </c>
    </row>
    <row r="106" s="1" customFormat="1" ht="46" customHeight="1" spans="1:7">
      <c r="A106" s="20" t="s">
        <v>37</v>
      </c>
      <c r="B106" s="21" t="s">
        <v>175</v>
      </c>
      <c r="C106" s="21" t="s">
        <v>94</v>
      </c>
      <c r="D106" s="22" t="s">
        <v>18</v>
      </c>
      <c r="E106" s="23">
        <v>11.58</v>
      </c>
      <c r="F106" s="18">
        <v>233.86</v>
      </c>
      <c r="G106" s="24">
        <f t="shared" si="5"/>
        <v>2708.1</v>
      </c>
    </row>
    <row r="107" s="1" customFormat="1" ht="46" customHeight="1" spans="1:7">
      <c r="A107" s="20" t="s">
        <v>40</v>
      </c>
      <c r="B107" s="21" t="s">
        <v>176</v>
      </c>
      <c r="C107" s="21" t="s">
        <v>94</v>
      </c>
      <c r="D107" s="22" t="s">
        <v>18</v>
      </c>
      <c r="E107" s="23">
        <v>18.1</v>
      </c>
      <c r="F107" s="18">
        <v>256.31</v>
      </c>
      <c r="G107" s="24">
        <f t="shared" si="5"/>
        <v>4639.21</v>
      </c>
    </row>
    <row r="108" s="1" customFormat="1" ht="46" customHeight="1" spans="1:7">
      <c r="A108" s="20" t="s">
        <v>43</v>
      </c>
      <c r="B108" s="21" t="s">
        <v>177</v>
      </c>
      <c r="C108" s="21" t="s">
        <v>94</v>
      </c>
      <c r="D108" s="22" t="s">
        <v>18</v>
      </c>
      <c r="E108" s="23">
        <v>10.6</v>
      </c>
      <c r="F108" s="18">
        <v>143.43</v>
      </c>
      <c r="G108" s="24">
        <f t="shared" si="5"/>
        <v>1520.36</v>
      </c>
    </row>
    <row r="109" s="1" customFormat="1" ht="46" customHeight="1" spans="1:7">
      <c r="A109" s="20" t="s">
        <v>47</v>
      </c>
      <c r="B109" s="21" t="s">
        <v>178</v>
      </c>
      <c r="C109" s="21" t="s">
        <v>94</v>
      </c>
      <c r="D109" s="22" t="s">
        <v>18</v>
      </c>
      <c r="E109" s="23">
        <v>23.36</v>
      </c>
      <c r="F109" s="18">
        <v>187.73</v>
      </c>
      <c r="G109" s="24">
        <f t="shared" si="5"/>
        <v>4385.37</v>
      </c>
    </row>
    <row r="110" s="1" customFormat="1" ht="46" customHeight="1" spans="1:7">
      <c r="A110" s="20" t="s">
        <v>50</v>
      </c>
      <c r="B110" s="21" t="s">
        <v>179</v>
      </c>
      <c r="C110" s="21" t="s">
        <v>94</v>
      </c>
      <c r="D110" s="22" t="s">
        <v>18</v>
      </c>
      <c r="E110" s="23">
        <v>6.78</v>
      </c>
      <c r="F110" s="18">
        <v>256.31</v>
      </c>
      <c r="G110" s="24">
        <f t="shared" si="5"/>
        <v>1737.78</v>
      </c>
    </row>
    <row r="111" s="1" customFormat="1" ht="46" customHeight="1" spans="1:7">
      <c r="A111" s="20" t="s">
        <v>54</v>
      </c>
      <c r="B111" s="21" t="s">
        <v>180</v>
      </c>
      <c r="C111" s="21" t="s">
        <v>94</v>
      </c>
      <c r="D111" s="22" t="s">
        <v>18</v>
      </c>
      <c r="E111" s="23">
        <v>5.2</v>
      </c>
      <c r="F111" s="18">
        <v>326.85</v>
      </c>
      <c r="G111" s="24">
        <f t="shared" si="5"/>
        <v>1699.62</v>
      </c>
    </row>
    <row r="112" s="1" customFormat="1" ht="46" customHeight="1" spans="1:7">
      <c r="A112" s="20" t="s">
        <v>57</v>
      </c>
      <c r="B112" s="21" t="s">
        <v>181</v>
      </c>
      <c r="C112" s="21" t="s">
        <v>94</v>
      </c>
      <c r="D112" s="22" t="s">
        <v>18</v>
      </c>
      <c r="E112" s="23">
        <v>0.02</v>
      </c>
      <c r="F112" s="18">
        <v>347.86</v>
      </c>
      <c r="G112" s="24">
        <f t="shared" si="5"/>
        <v>6.96</v>
      </c>
    </row>
    <row r="113" s="1" customFormat="1" ht="20" customHeight="1" spans="1:7">
      <c r="A113" s="29" t="s">
        <v>182</v>
      </c>
      <c r="B113" s="30"/>
      <c r="C113" s="30"/>
      <c r="D113" s="30"/>
      <c r="E113" s="30"/>
      <c r="F113" s="30"/>
      <c r="G113" s="31"/>
    </row>
    <row r="114" s="1" customFormat="1" ht="40" customHeight="1" spans="1:7">
      <c r="A114" s="4" t="s">
        <v>0</v>
      </c>
      <c r="B114" s="4"/>
      <c r="C114" s="4"/>
      <c r="D114" s="4"/>
      <c r="E114" s="4"/>
      <c r="F114" s="5"/>
      <c r="G114" s="4"/>
    </row>
    <row r="115" s="1" customFormat="1" ht="20" customHeight="1" spans="1:7">
      <c r="A115" s="28"/>
      <c r="B115" s="28"/>
      <c r="C115" s="28"/>
      <c r="D115" s="28"/>
      <c r="E115" s="28"/>
      <c r="F115" s="8" t="s">
        <v>1</v>
      </c>
      <c r="G115" s="8"/>
    </row>
    <row r="116" s="1" customFormat="1" ht="20" customHeight="1" spans="1:7">
      <c r="A116" s="9" t="s">
        <v>2</v>
      </c>
      <c r="B116" s="10" t="s">
        <v>3</v>
      </c>
      <c r="C116" s="10" t="s">
        <v>4</v>
      </c>
      <c r="D116" s="11" t="s">
        <v>5</v>
      </c>
      <c r="E116" s="12" t="s">
        <v>6</v>
      </c>
      <c r="F116" s="12" t="s">
        <v>7</v>
      </c>
      <c r="G116" s="13" t="s">
        <v>8</v>
      </c>
    </row>
    <row r="117" s="1" customFormat="1" ht="36" customHeight="1" spans="1:7">
      <c r="A117" s="20" t="s">
        <v>60</v>
      </c>
      <c r="B117" s="21" t="s">
        <v>183</v>
      </c>
      <c r="C117" s="21" t="s">
        <v>184</v>
      </c>
      <c r="D117" s="22" t="s">
        <v>185</v>
      </c>
      <c r="E117" s="23">
        <v>4</v>
      </c>
      <c r="F117" s="18">
        <v>11.6</v>
      </c>
      <c r="G117" s="24">
        <f t="shared" ref="G117:G136" si="6">ROUND(E117*F117,2)</f>
        <v>46.4</v>
      </c>
    </row>
    <row r="118" s="1" customFormat="1" ht="36" customHeight="1" spans="1:7">
      <c r="A118" s="20" t="s">
        <v>63</v>
      </c>
      <c r="B118" s="21" t="s">
        <v>186</v>
      </c>
      <c r="C118" s="21" t="s">
        <v>187</v>
      </c>
      <c r="D118" s="22" t="s">
        <v>75</v>
      </c>
      <c r="E118" s="23">
        <v>58</v>
      </c>
      <c r="F118" s="18">
        <v>34.06</v>
      </c>
      <c r="G118" s="24">
        <f t="shared" si="6"/>
        <v>1975.48</v>
      </c>
    </row>
    <row r="119" s="1" customFormat="1" ht="70" customHeight="1" spans="1:7">
      <c r="A119" s="20" t="s">
        <v>66</v>
      </c>
      <c r="B119" s="21" t="s">
        <v>188</v>
      </c>
      <c r="C119" s="21" t="s">
        <v>52</v>
      </c>
      <c r="D119" s="22" t="s">
        <v>18</v>
      </c>
      <c r="E119" s="23">
        <v>9.72</v>
      </c>
      <c r="F119" s="18">
        <v>251</v>
      </c>
      <c r="G119" s="24">
        <f t="shared" si="6"/>
        <v>2439.72</v>
      </c>
    </row>
    <row r="120" s="1" customFormat="1" ht="70" customHeight="1" spans="1:7">
      <c r="A120" s="20" t="s">
        <v>68</v>
      </c>
      <c r="B120" s="21" t="s">
        <v>189</v>
      </c>
      <c r="C120" s="21" t="s">
        <v>52</v>
      </c>
      <c r="D120" s="22" t="s">
        <v>18</v>
      </c>
      <c r="E120" s="23">
        <v>1.26</v>
      </c>
      <c r="F120" s="18">
        <v>216.96</v>
      </c>
      <c r="G120" s="24">
        <f t="shared" si="6"/>
        <v>273.37</v>
      </c>
    </row>
    <row r="121" s="1" customFormat="1" ht="46" customHeight="1" spans="1:7">
      <c r="A121" s="20" t="s">
        <v>70</v>
      </c>
      <c r="B121" s="21" t="s">
        <v>190</v>
      </c>
      <c r="C121" s="21" t="s">
        <v>56</v>
      </c>
      <c r="D121" s="22" t="s">
        <v>18</v>
      </c>
      <c r="E121" s="23">
        <v>3.57</v>
      </c>
      <c r="F121" s="18">
        <v>27.07</v>
      </c>
      <c r="G121" s="24">
        <f t="shared" si="6"/>
        <v>96.64</v>
      </c>
    </row>
    <row r="122" s="1" customFormat="1" ht="46" customHeight="1" spans="1:7">
      <c r="A122" s="20" t="s">
        <v>72</v>
      </c>
      <c r="B122" s="21" t="s">
        <v>191</v>
      </c>
      <c r="C122" s="21" t="s">
        <v>160</v>
      </c>
      <c r="D122" s="22" t="s">
        <v>18</v>
      </c>
      <c r="E122" s="23">
        <v>37.83</v>
      </c>
      <c r="F122" s="18">
        <v>254.07</v>
      </c>
      <c r="G122" s="24">
        <f t="shared" si="6"/>
        <v>9611.47</v>
      </c>
    </row>
    <row r="123" s="1" customFormat="1" ht="46" customHeight="1" spans="1:7">
      <c r="A123" s="20" t="s">
        <v>76</v>
      </c>
      <c r="B123" s="21" t="s">
        <v>192</v>
      </c>
      <c r="C123" s="21" t="s">
        <v>90</v>
      </c>
      <c r="D123" s="22" t="s">
        <v>91</v>
      </c>
      <c r="E123" s="23">
        <v>52</v>
      </c>
      <c r="F123" s="18">
        <v>198.02</v>
      </c>
      <c r="G123" s="24">
        <f t="shared" si="6"/>
        <v>10297.04</v>
      </c>
    </row>
    <row r="124" s="1" customFormat="1" ht="46" customHeight="1" spans="1:7">
      <c r="A124" s="20" t="s">
        <v>79</v>
      </c>
      <c r="B124" s="21" t="s">
        <v>193</v>
      </c>
      <c r="C124" s="21" t="s">
        <v>90</v>
      </c>
      <c r="D124" s="22" t="s">
        <v>91</v>
      </c>
      <c r="E124" s="23">
        <v>300</v>
      </c>
      <c r="F124" s="18">
        <v>185.71</v>
      </c>
      <c r="G124" s="24">
        <f t="shared" si="6"/>
        <v>55713</v>
      </c>
    </row>
    <row r="125" s="1" customFormat="1" ht="46" customHeight="1" spans="1:7">
      <c r="A125" s="20" t="s">
        <v>82</v>
      </c>
      <c r="B125" s="21" t="s">
        <v>194</v>
      </c>
      <c r="C125" s="21" t="s">
        <v>107</v>
      </c>
      <c r="D125" s="22" t="s">
        <v>108</v>
      </c>
      <c r="E125" s="23">
        <v>1.13</v>
      </c>
      <c r="F125" s="18">
        <v>1249.74</v>
      </c>
      <c r="G125" s="24">
        <f t="shared" si="6"/>
        <v>1412.21</v>
      </c>
    </row>
    <row r="126" s="1" customFormat="1" ht="46" customHeight="1" spans="1:7">
      <c r="A126" s="20" t="s">
        <v>85</v>
      </c>
      <c r="B126" s="21" t="s">
        <v>106</v>
      </c>
      <c r="C126" s="21" t="s">
        <v>107</v>
      </c>
      <c r="D126" s="22" t="s">
        <v>108</v>
      </c>
      <c r="E126" s="23">
        <v>72.8</v>
      </c>
      <c r="F126" s="18">
        <v>1307.56</v>
      </c>
      <c r="G126" s="24">
        <f t="shared" si="6"/>
        <v>95190.37</v>
      </c>
    </row>
    <row r="127" s="1" customFormat="1" ht="46" customHeight="1" spans="1:7">
      <c r="A127" s="20" t="s">
        <v>88</v>
      </c>
      <c r="B127" s="21" t="s">
        <v>195</v>
      </c>
      <c r="C127" s="21" t="s">
        <v>196</v>
      </c>
      <c r="D127" s="22" t="s">
        <v>18</v>
      </c>
      <c r="E127" s="23">
        <v>23.55</v>
      </c>
      <c r="F127" s="18">
        <v>84.45</v>
      </c>
      <c r="G127" s="24">
        <f t="shared" si="6"/>
        <v>1988.8</v>
      </c>
    </row>
    <row r="128" s="1" customFormat="1" ht="46" customHeight="1" spans="1:7">
      <c r="A128" s="20" t="s">
        <v>92</v>
      </c>
      <c r="B128" s="21" t="s">
        <v>197</v>
      </c>
      <c r="C128" s="21" t="s">
        <v>198</v>
      </c>
      <c r="D128" s="22" t="s">
        <v>46</v>
      </c>
      <c r="E128" s="23">
        <v>253.21</v>
      </c>
      <c r="F128" s="18">
        <v>7.68</v>
      </c>
      <c r="G128" s="24">
        <f t="shared" si="6"/>
        <v>1944.65</v>
      </c>
    </row>
    <row r="129" s="1" customFormat="1" ht="46" customHeight="1" spans="1:7">
      <c r="A129" s="20" t="s">
        <v>95</v>
      </c>
      <c r="B129" s="21" t="s">
        <v>199</v>
      </c>
      <c r="C129" s="21" t="s">
        <v>200</v>
      </c>
      <c r="D129" s="22" t="s">
        <v>46</v>
      </c>
      <c r="E129" s="23">
        <v>25.2</v>
      </c>
      <c r="F129" s="18">
        <v>10.54</v>
      </c>
      <c r="G129" s="24">
        <f t="shared" si="6"/>
        <v>265.61</v>
      </c>
    </row>
    <row r="130" s="1" customFormat="1" ht="20" customHeight="1" spans="1:7">
      <c r="A130" s="29" t="s">
        <v>201</v>
      </c>
      <c r="B130" s="30"/>
      <c r="C130" s="30"/>
      <c r="D130" s="30"/>
      <c r="E130" s="30"/>
      <c r="F130" s="30"/>
      <c r="G130" s="31"/>
    </row>
    <row r="131" s="1" customFormat="1" ht="40" customHeight="1" spans="1:7">
      <c r="A131" s="4" t="s">
        <v>0</v>
      </c>
      <c r="B131" s="4"/>
      <c r="C131" s="4"/>
      <c r="D131" s="4"/>
      <c r="E131" s="4"/>
      <c r="F131" s="5"/>
      <c r="G131" s="4"/>
    </row>
    <row r="132" s="1" customFormat="1" ht="18" customHeight="1" spans="1:7">
      <c r="A132" s="28"/>
      <c r="B132" s="28"/>
      <c r="C132" s="28"/>
      <c r="D132" s="28"/>
      <c r="E132" s="28"/>
      <c r="F132" s="8" t="s">
        <v>1</v>
      </c>
      <c r="G132" s="8"/>
    </row>
    <row r="133" s="1" customFormat="1" ht="18" customHeight="1" spans="1:7">
      <c r="A133" s="9" t="s">
        <v>2</v>
      </c>
      <c r="B133" s="10" t="s">
        <v>3</v>
      </c>
      <c r="C133" s="10" t="s">
        <v>4</v>
      </c>
      <c r="D133" s="11" t="s">
        <v>5</v>
      </c>
      <c r="E133" s="12" t="s">
        <v>6</v>
      </c>
      <c r="F133" s="12" t="s">
        <v>7</v>
      </c>
      <c r="G133" s="13" t="s">
        <v>8</v>
      </c>
    </row>
    <row r="134" s="1" customFormat="1" ht="46" customHeight="1" spans="1:7">
      <c r="A134" s="20" t="s">
        <v>98</v>
      </c>
      <c r="B134" s="21" t="s">
        <v>202</v>
      </c>
      <c r="C134" s="21" t="s">
        <v>94</v>
      </c>
      <c r="D134" s="22" t="s">
        <v>18</v>
      </c>
      <c r="E134" s="23">
        <v>12.3</v>
      </c>
      <c r="F134" s="18">
        <v>143.34</v>
      </c>
      <c r="G134" s="24">
        <f t="shared" ref="G134:G140" si="7">ROUND(E134*F134,2)</f>
        <v>1763.08</v>
      </c>
    </row>
    <row r="135" s="1" customFormat="1" ht="46" customHeight="1" spans="1:7">
      <c r="A135" s="20" t="s">
        <v>100</v>
      </c>
      <c r="B135" s="21" t="s">
        <v>203</v>
      </c>
      <c r="C135" s="21" t="s">
        <v>204</v>
      </c>
      <c r="D135" s="22" t="s">
        <v>75</v>
      </c>
      <c r="E135" s="23">
        <v>15</v>
      </c>
      <c r="F135" s="18">
        <v>9.94</v>
      </c>
      <c r="G135" s="24">
        <f t="shared" si="7"/>
        <v>149.1</v>
      </c>
    </row>
    <row r="136" s="1" customFormat="1" ht="36" customHeight="1" spans="1:7">
      <c r="A136" s="20" t="s">
        <v>103</v>
      </c>
      <c r="B136" s="21" t="s">
        <v>205</v>
      </c>
      <c r="C136" s="21" t="s">
        <v>206</v>
      </c>
      <c r="D136" s="22" t="s">
        <v>46</v>
      </c>
      <c r="E136" s="23">
        <v>43.5</v>
      </c>
      <c r="F136" s="18">
        <v>75.12</v>
      </c>
      <c r="G136" s="24">
        <f t="shared" si="7"/>
        <v>3267.72</v>
      </c>
    </row>
    <row r="137" s="1" customFormat="1" ht="36" customHeight="1" spans="1:7">
      <c r="A137" s="20" t="s">
        <v>105</v>
      </c>
      <c r="B137" s="21" t="s">
        <v>207</v>
      </c>
      <c r="C137" s="21" t="s">
        <v>208</v>
      </c>
      <c r="D137" s="22" t="s">
        <v>46</v>
      </c>
      <c r="E137" s="23">
        <v>16.2</v>
      </c>
      <c r="F137" s="18">
        <v>53.04</v>
      </c>
      <c r="G137" s="24">
        <f t="shared" si="7"/>
        <v>859.25</v>
      </c>
    </row>
    <row r="138" s="1" customFormat="1" ht="36" customHeight="1" spans="1:7">
      <c r="A138" s="20" t="s">
        <v>109</v>
      </c>
      <c r="B138" s="21" t="s">
        <v>209</v>
      </c>
      <c r="C138" s="21" t="s">
        <v>210</v>
      </c>
      <c r="D138" s="22" t="s">
        <v>46</v>
      </c>
      <c r="E138" s="23">
        <v>5.4</v>
      </c>
      <c r="F138" s="18">
        <v>43.98</v>
      </c>
      <c r="G138" s="24">
        <f t="shared" si="7"/>
        <v>237.49</v>
      </c>
    </row>
    <row r="139" s="1" customFormat="1" ht="46" customHeight="1" spans="1:7">
      <c r="A139" s="20" t="s">
        <v>111</v>
      </c>
      <c r="B139" s="21" t="s">
        <v>211</v>
      </c>
      <c r="C139" s="21" t="s">
        <v>94</v>
      </c>
      <c r="D139" s="22" t="s">
        <v>18</v>
      </c>
      <c r="E139" s="23">
        <v>7.32</v>
      </c>
      <c r="F139" s="18">
        <v>255.9</v>
      </c>
      <c r="G139" s="24">
        <f t="shared" si="7"/>
        <v>1873.19</v>
      </c>
    </row>
    <row r="140" s="1" customFormat="1" ht="46" customHeight="1" spans="1:7">
      <c r="A140" s="20" t="s">
        <v>112</v>
      </c>
      <c r="B140" s="21" t="s">
        <v>212</v>
      </c>
      <c r="C140" s="21" t="s">
        <v>94</v>
      </c>
      <c r="D140" s="22" t="s">
        <v>18</v>
      </c>
      <c r="E140" s="23">
        <v>13.98</v>
      </c>
      <c r="F140" s="18">
        <v>255.9</v>
      </c>
      <c r="G140" s="24">
        <f t="shared" si="7"/>
        <v>3577.48</v>
      </c>
    </row>
    <row r="141" s="1" customFormat="1" ht="17" customHeight="1" spans="1:7">
      <c r="A141" s="14" t="s">
        <v>213</v>
      </c>
      <c r="B141" s="15" t="s">
        <v>214</v>
      </c>
      <c r="C141" s="15"/>
      <c r="D141" s="22"/>
      <c r="E141" s="23"/>
      <c r="F141" s="18"/>
      <c r="G141" s="19">
        <f>G142+G146</f>
        <v>41457.18</v>
      </c>
    </row>
    <row r="142" s="1" customFormat="1" ht="17" customHeight="1" spans="1:7">
      <c r="A142" s="14" t="s">
        <v>215</v>
      </c>
      <c r="B142" s="15" t="s">
        <v>216</v>
      </c>
      <c r="C142" s="15"/>
      <c r="D142" s="16"/>
      <c r="E142" s="17"/>
      <c r="F142" s="18"/>
      <c r="G142" s="19">
        <f>SUM(G143:G145)</f>
        <v>30150.43</v>
      </c>
    </row>
    <row r="143" s="1" customFormat="1" ht="46" customHeight="1" spans="1:7">
      <c r="A143" s="20" t="s">
        <v>217</v>
      </c>
      <c r="B143" s="21" t="s">
        <v>218</v>
      </c>
      <c r="C143" s="21" t="s">
        <v>94</v>
      </c>
      <c r="D143" s="22" t="s">
        <v>18</v>
      </c>
      <c r="E143" s="23">
        <v>204.75</v>
      </c>
      <c r="F143" s="18">
        <v>143.34</v>
      </c>
      <c r="G143" s="24">
        <f t="shared" ref="G143:G145" si="8">ROUND(E143*F143,2)</f>
        <v>29348.87</v>
      </c>
    </row>
    <row r="144" s="1" customFormat="1" ht="36" customHeight="1" spans="1:7">
      <c r="A144" s="20" t="s">
        <v>219</v>
      </c>
      <c r="B144" s="21" t="s">
        <v>220</v>
      </c>
      <c r="C144" s="21" t="s">
        <v>221</v>
      </c>
      <c r="D144" s="22" t="s">
        <v>156</v>
      </c>
      <c r="E144" s="23">
        <v>4</v>
      </c>
      <c r="F144" s="18">
        <v>159.39</v>
      </c>
      <c r="G144" s="24">
        <f t="shared" si="8"/>
        <v>637.56</v>
      </c>
    </row>
    <row r="145" s="1" customFormat="1" ht="36" customHeight="1" spans="1:7">
      <c r="A145" s="20" t="s">
        <v>222</v>
      </c>
      <c r="B145" s="21" t="s">
        <v>223</v>
      </c>
      <c r="C145" s="21" t="s">
        <v>224</v>
      </c>
      <c r="D145" s="22" t="s">
        <v>75</v>
      </c>
      <c r="E145" s="23">
        <v>50</v>
      </c>
      <c r="F145" s="18">
        <v>3.28</v>
      </c>
      <c r="G145" s="24">
        <f t="shared" si="8"/>
        <v>164</v>
      </c>
    </row>
    <row r="146" s="1" customFormat="1" ht="17" customHeight="1" spans="1:7">
      <c r="A146" s="14" t="s">
        <v>225</v>
      </c>
      <c r="B146" s="15" t="s">
        <v>226</v>
      </c>
      <c r="C146" s="15"/>
      <c r="D146" s="16"/>
      <c r="E146" s="17"/>
      <c r="F146" s="18"/>
      <c r="G146" s="19">
        <f>SUM(G147:G173)</f>
        <v>11306.75</v>
      </c>
    </row>
    <row r="147" s="1" customFormat="1" ht="46" customHeight="1" spans="1:7">
      <c r="A147" s="20" t="s">
        <v>227</v>
      </c>
      <c r="B147" s="21" t="s">
        <v>228</v>
      </c>
      <c r="C147" s="21" t="s">
        <v>17</v>
      </c>
      <c r="D147" s="22" t="s">
        <v>18</v>
      </c>
      <c r="E147" s="23">
        <v>67.5</v>
      </c>
      <c r="F147" s="18">
        <v>16.28</v>
      </c>
      <c r="G147" s="24">
        <f>ROUND(E147*F147,2)</f>
        <v>1098.9</v>
      </c>
    </row>
    <row r="148" s="1" customFormat="1" ht="46" customHeight="1" spans="1:7">
      <c r="A148" s="20" t="s">
        <v>229</v>
      </c>
      <c r="B148" s="21" t="s">
        <v>230</v>
      </c>
      <c r="C148" s="21" t="s">
        <v>142</v>
      </c>
      <c r="D148" s="22" t="s">
        <v>18</v>
      </c>
      <c r="E148" s="23">
        <v>27</v>
      </c>
      <c r="F148" s="18">
        <v>38.74</v>
      </c>
      <c r="G148" s="24">
        <f>ROUND(E148*F148,2)</f>
        <v>1045.98</v>
      </c>
    </row>
    <row r="149" s="1" customFormat="1" ht="46" customHeight="1" spans="1:7">
      <c r="A149" s="20" t="s">
        <v>231</v>
      </c>
      <c r="B149" s="21" t="s">
        <v>232</v>
      </c>
      <c r="C149" s="21" t="s">
        <v>233</v>
      </c>
      <c r="D149" s="22" t="s">
        <v>18</v>
      </c>
      <c r="E149" s="23">
        <v>9.63</v>
      </c>
      <c r="F149" s="18">
        <v>16.52</v>
      </c>
      <c r="G149" s="24">
        <f>ROUND(E149*F149,2)</f>
        <v>159.09</v>
      </c>
    </row>
    <row r="150" s="1" customFormat="1" ht="46" customHeight="1" spans="1:7">
      <c r="A150" s="20" t="s">
        <v>234</v>
      </c>
      <c r="B150" s="21" t="s">
        <v>235</v>
      </c>
      <c r="C150" s="21" t="s">
        <v>94</v>
      </c>
      <c r="D150" s="22" t="s">
        <v>18</v>
      </c>
      <c r="E150" s="23">
        <v>14</v>
      </c>
      <c r="F150" s="18">
        <v>89.81</v>
      </c>
      <c r="G150" s="24">
        <f>ROUND(E150*F150,2)</f>
        <v>1257.34</v>
      </c>
    </row>
    <row r="151" s="1" customFormat="1" ht="17" customHeight="1" spans="1:7">
      <c r="A151" s="29" t="s">
        <v>236</v>
      </c>
      <c r="B151" s="30"/>
      <c r="C151" s="30"/>
      <c r="D151" s="30"/>
      <c r="E151" s="30"/>
      <c r="F151" s="30"/>
      <c r="G151" s="31"/>
    </row>
    <row r="152" s="1" customFormat="1" ht="38" customHeight="1" spans="1:7">
      <c r="A152" s="4" t="s">
        <v>0</v>
      </c>
      <c r="B152" s="4"/>
      <c r="C152" s="4"/>
      <c r="D152" s="4"/>
      <c r="E152" s="4"/>
      <c r="F152" s="5"/>
      <c r="G152" s="4"/>
    </row>
    <row r="153" s="1" customFormat="1" ht="18" customHeight="1" spans="1:7">
      <c r="A153" s="28"/>
      <c r="B153" s="28"/>
      <c r="C153" s="28"/>
      <c r="D153" s="28"/>
      <c r="E153" s="28"/>
      <c r="F153" s="8" t="s">
        <v>1</v>
      </c>
      <c r="G153" s="8"/>
    </row>
    <row r="154" s="1" customFormat="1" ht="18" customHeight="1" spans="1:7">
      <c r="A154" s="9" t="s">
        <v>2</v>
      </c>
      <c r="B154" s="10" t="s">
        <v>3</v>
      </c>
      <c r="C154" s="10" t="s">
        <v>4</v>
      </c>
      <c r="D154" s="11" t="s">
        <v>5</v>
      </c>
      <c r="E154" s="12" t="s">
        <v>6</v>
      </c>
      <c r="F154" s="12" t="s">
        <v>7</v>
      </c>
      <c r="G154" s="13" t="s">
        <v>8</v>
      </c>
    </row>
    <row r="155" s="1" customFormat="1" ht="46" customHeight="1" spans="1:7">
      <c r="A155" s="20" t="s">
        <v>237</v>
      </c>
      <c r="B155" s="21" t="s">
        <v>238</v>
      </c>
      <c r="C155" s="21" t="s">
        <v>94</v>
      </c>
      <c r="D155" s="22" t="s">
        <v>18</v>
      </c>
      <c r="E155" s="23">
        <v>1.04</v>
      </c>
      <c r="F155" s="18">
        <v>90.67</v>
      </c>
      <c r="G155" s="24">
        <f t="shared" ref="G155:G169" si="9">ROUND(E155*F155,2)</f>
        <v>94.3</v>
      </c>
    </row>
    <row r="156" s="1" customFormat="1" ht="46" customHeight="1" spans="1:7">
      <c r="A156" s="20" t="s">
        <v>239</v>
      </c>
      <c r="B156" s="21" t="s">
        <v>240</v>
      </c>
      <c r="C156" s="21" t="s">
        <v>94</v>
      </c>
      <c r="D156" s="22" t="s">
        <v>18</v>
      </c>
      <c r="E156" s="23">
        <v>2.34</v>
      </c>
      <c r="F156" s="18">
        <v>89.71</v>
      </c>
      <c r="G156" s="24">
        <f t="shared" si="9"/>
        <v>209.92</v>
      </c>
    </row>
    <row r="157" s="1" customFormat="1" ht="46" customHeight="1" spans="1:7">
      <c r="A157" s="20" t="s">
        <v>241</v>
      </c>
      <c r="B157" s="21" t="s">
        <v>242</v>
      </c>
      <c r="C157" s="21" t="s">
        <v>94</v>
      </c>
      <c r="D157" s="22" t="s">
        <v>18</v>
      </c>
      <c r="E157" s="23">
        <v>1.17</v>
      </c>
      <c r="F157" s="18">
        <v>255.9</v>
      </c>
      <c r="G157" s="24">
        <f t="shared" si="9"/>
        <v>299.4</v>
      </c>
    </row>
    <row r="158" s="1" customFormat="1" ht="46" customHeight="1" spans="1:7">
      <c r="A158" s="20" t="s">
        <v>243</v>
      </c>
      <c r="B158" s="21" t="s">
        <v>244</v>
      </c>
      <c r="C158" s="21" t="s">
        <v>196</v>
      </c>
      <c r="D158" s="22" t="s">
        <v>18</v>
      </c>
      <c r="E158" s="23">
        <v>10.3</v>
      </c>
      <c r="F158" s="18">
        <v>84.45</v>
      </c>
      <c r="G158" s="24">
        <f t="shared" si="9"/>
        <v>869.84</v>
      </c>
    </row>
    <row r="159" s="1" customFormat="1" ht="46" customHeight="1" spans="1:7">
      <c r="A159" s="20" t="s">
        <v>245</v>
      </c>
      <c r="B159" s="21" t="s">
        <v>246</v>
      </c>
      <c r="C159" s="21" t="s">
        <v>94</v>
      </c>
      <c r="D159" s="22" t="s">
        <v>18</v>
      </c>
      <c r="E159" s="23">
        <v>1.8</v>
      </c>
      <c r="F159" s="18">
        <v>112.95</v>
      </c>
      <c r="G159" s="24">
        <f t="shared" si="9"/>
        <v>203.31</v>
      </c>
    </row>
    <row r="160" s="1" customFormat="1" ht="46" customHeight="1" spans="1:7">
      <c r="A160" s="20" t="s">
        <v>247</v>
      </c>
      <c r="B160" s="21" t="s">
        <v>248</v>
      </c>
      <c r="C160" s="21" t="s">
        <v>94</v>
      </c>
      <c r="D160" s="22" t="s">
        <v>18</v>
      </c>
      <c r="E160" s="23">
        <v>2.24</v>
      </c>
      <c r="F160" s="18">
        <v>162.9</v>
      </c>
      <c r="G160" s="24">
        <f t="shared" si="9"/>
        <v>364.9</v>
      </c>
    </row>
    <row r="161" s="1" customFormat="1" ht="46" customHeight="1" spans="1:7">
      <c r="A161" s="20" t="s">
        <v>249</v>
      </c>
      <c r="B161" s="21" t="s">
        <v>250</v>
      </c>
      <c r="C161" s="21" t="s">
        <v>94</v>
      </c>
      <c r="D161" s="22" t="s">
        <v>18</v>
      </c>
      <c r="E161" s="23">
        <v>0.74</v>
      </c>
      <c r="F161" s="18">
        <v>347.86</v>
      </c>
      <c r="G161" s="24">
        <f t="shared" si="9"/>
        <v>257.42</v>
      </c>
    </row>
    <row r="162" s="1" customFormat="1" ht="46" customHeight="1" spans="1:7">
      <c r="A162" s="20" t="s">
        <v>251</v>
      </c>
      <c r="B162" s="21" t="s">
        <v>252</v>
      </c>
      <c r="C162" s="21" t="s">
        <v>94</v>
      </c>
      <c r="D162" s="22" t="s">
        <v>18</v>
      </c>
      <c r="E162" s="23">
        <v>2.65</v>
      </c>
      <c r="F162" s="18">
        <v>255.9</v>
      </c>
      <c r="G162" s="24">
        <f t="shared" si="9"/>
        <v>678.14</v>
      </c>
    </row>
    <row r="163" s="1" customFormat="1" ht="36" customHeight="1" spans="1:7">
      <c r="A163" s="20" t="s">
        <v>253</v>
      </c>
      <c r="B163" s="21" t="s">
        <v>254</v>
      </c>
      <c r="C163" s="21" t="s">
        <v>208</v>
      </c>
      <c r="D163" s="22" t="s">
        <v>46</v>
      </c>
      <c r="E163" s="23">
        <v>3.24</v>
      </c>
      <c r="F163" s="18">
        <v>53.04</v>
      </c>
      <c r="G163" s="24">
        <f t="shared" si="9"/>
        <v>171.85</v>
      </c>
    </row>
    <row r="164" s="1" customFormat="1" ht="36" customHeight="1" spans="1:7">
      <c r="A164" s="20" t="s">
        <v>255</v>
      </c>
      <c r="B164" s="21" t="s">
        <v>256</v>
      </c>
      <c r="C164" s="21" t="s">
        <v>210</v>
      </c>
      <c r="D164" s="22" t="s">
        <v>46</v>
      </c>
      <c r="E164" s="23">
        <v>1.89</v>
      </c>
      <c r="F164" s="18">
        <v>43.98</v>
      </c>
      <c r="G164" s="24">
        <f t="shared" si="9"/>
        <v>83.12</v>
      </c>
    </row>
    <row r="165" s="1" customFormat="1" ht="46" customHeight="1" spans="1:7">
      <c r="A165" s="20" t="s">
        <v>257</v>
      </c>
      <c r="B165" s="21" t="s">
        <v>197</v>
      </c>
      <c r="C165" s="21" t="s">
        <v>198</v>
      </c>
      <c r="D165" s="22" t="s">
        <v>46</v>
      </c>
      <c r="E165" s="23">
        <v>72</v>
      </c>
      <c r="F165" s="18">
        <v>7.68</v>
      </c>
      <c r="G165" s="24">
        <f t="shared" si="9"/>
        <v>552.96</v>
      </c>
    </row>
    <row r="166" s="1" customFormat="1" ht="70" customHeight="1" spans="1:7">
      <c r="A166" s="20" t="s">
        <v>258</v>
      </c>
      <c r="B166" s="21" t="s">
        <v>259</v>
      </c>
      <c r="C166" s="21" t="s">
        <v>260</v>
      </c>
      <c r="D166" s="22" t="s">
        <v>46</v>
      </c>
      <c r="E166" s="23">
        <v>36</v>
      </c>
      <c r="F166" s="18">
        <v>61.72</v>
      </c>
      <c r="G166" s="24">
        <f t="shared" si="9"/>
        <v>2221.92</v>
      </c>
    </row>
    <row r="167" s="1" customFormat="1" ht="46" customHeight="1" spans="1:7">
      <c r="A167" s="20" t="s">
        <v>261</v>
      </c>
      <c r="B167" s="21" t="s">
        <v>262</v>
      </c>
      <c r="C167" s="21" t="s">
        <v>263</v>
      </c>
      <c r="D167" s="22" t="s">
        <v>46</v>
      </c>
      <c r="E167" s="23">
        <v>36</v>
      </c>
      <c r="F167" s="18">
        <v>11.71</v>
      </c>
      <c r="G167" s="24">
        <f t="shared" si="9"/>
        <v>421.56</v>
      </c>
    </row>
    <row r="168" s="1" customFormat="1" ht="46" customHeight="1" spans="1:7">
      <c r="A168" s="20" t="s">
        <v>264</v>
      </c>
      <c r="B168" s="21" t="s">
        <v>265</v>
      </c>
      <c r="C168" s="21" t="s">
        <v>266</v>
      </c>
      <c r="D168" s="22" t="s">
        <v>46</v>
      </c>
      <c r="E168" s="23">
        <v>13.44</v>
      </c>
      <c r="F168" s="18">
        <v>31.82</v>
      </c>
      <c r="G168" s="24">
        <f t="shared" si="9"/>
        <v>427.66</v>
      </c>
    </row>
    <row r="169" s="1" customFormat="1" ht="18" customHeight="1" spans="1:7">
      <c r="A169" s="29" t="s">
        <v>267</v>
      </c>
      <c r="B169" s="30"/>
      <c r="C169" s="30"/>
      <c r="D169" s="30"/>
      <c r="E169" s="30"/>
      <c r="F169" s="30"/>
      <c r="G169" s="31"/>
    </row>
    <row r="170" s="1" customFormat="1" ht="40" customHeight="1" spans="1:7">
      <c r="A170" s="4" t="s">
        <v>0</v>
      </c>
      <c r="B170" s="4"/>
      <c r="C170" s="4"/>
      <c r="D170" s="4"/>
      <c r="E170" s="4"/>
      <c r="F170" s="5"/>
      <c r="G170" s="4"/>
    </row>
    <row r="171" s="1" customFormat="1" ht="20" customHeight="1" spans="1:7">
      <c r="A171" s="28"/>
      <c r="B171" s="28"/>
      <c r="C171" s="28"/>
      <c r="D171" s="28"/>
      <c r="E171" s="28"/>
      <c r="F171" s="8" t="s">
        <v>1</v>
      </c>
      <c r="G171" s="8"/>
    </row>
    <row r="172" s="1" customFormat="1" ht="20" customHeight="1" spans="1:7">
      <c r="A172" s="9" t="s">
        <v>2</v>
      </c>
      <c r="B172" s="10" t="s">
        <v>3</v>
      </c>
      <c r="C172" s="10" t="s">
        <v>4</v>
      </c>
      <c r="D172" s="11" t="s">
        <v>5</v>
      </c>
      <c r="E172" s="12" t="s">
        <v>6</v>
      </c>
      <c r="F172" s="12" t="s">
        <v>7</v>
      </c>
      <c r="G172" s="13" t="s">
        <v>8</v>
      </c>
    </row>
    <row r="173" s="1" customFormat="1" ht="46" customHeight="1" spans="1:7">
      <c r="A173" s="20" t="s">
        <v>268</v>
      </c>
      <c r="B173" s="21" t="s">
        <v>106</v>
      </c>
      <c r="C173" s="21" t="s">
        <v>107</v>
      </c>
      <c r="D173" s="22" t="s">
        <v>108</v>
      </c>
      <c r="E173" s="23">
        <v>0.68</v>
      </c>
      <c r="F173" s="18">
        <v>1307.56</v>
      </c>
      <c r="G173" s="24">
        <f>ROUND(E173*F173,2)</f>
        <v>889.14</v>
      </c>
    </row>
    <row r="174" s="1" customFormat="1" ht="20" customHeight="1" spans="1:7">
      <c r="A174" s="14" t="s">
        <v>269</v>
      </c>
      <c r="B174" s="15" t="s">
        <v>270</v>
      </c>
      <c r="C174" s="15"/>
      <c r="D174" s="22"/>
      <c r="E174" s="23"/>
      <c r="F174" s="18"/>
      <c r="G174" s="19">
        <f>G175+G194+G212+G230+G248</f>
        <v>398805.17</v>
      </c>
    </row>
    <row r="175" s="1" customFormat="1" ht="20" customHeight="1" spans="1:7">
      <c r="A175" s="14" t="s">
        <v>13</v>
      </c>
      <c r="B175" s="15" t="s">
        <v>271</v>
      </c>
      <c r="C175" s="15"/>
      <c r="D175" s="22"/>
      <c r="E175" s="23"/>
      <c r="F175" s="18"/>
      <c r="G175" s="19">
        <f>SUM(G176:G193)</f>
        <v>360305.49</v>
      </c>
    </row>
    <row r="176" s="1" customFormat="1" ht="46" customHeight="1" spans="1:7">
      <c r="A176" s="20" t="s">
        <v>15</v>
      </c>
      <c r="B176" s="21" t="s">
        <v>272</v>
      </c>
      <c r="C176" s="21" t="s">
        <v>17</v>
      </c>
      <c r="D176" s="22" t="s">
        <v>18</v>
      </c>
      <c r="E176" s="23">
        <v>329.05</v>
      </c>
      <c r="F176" s="18">
        <v>19.08</v>
      </c>
      <c r="G176" s="24">
        <f t="shared" ref="G176:G189" si="10">ROUND(E176*F176,2)</f>
        <v>6278.27</v>
      </c>
    </row>
    <row r="177" s="1" customFormat="1" ht="46" customHeight="1" spans="1:7">
      <c r="A177" s="20" t="s">
        <v>19</v>
      </c>
      <c r="B177" s="21" t="s">
        <v>228</v>
      </c>
      <c r="C177" s="21" t="s">
        <v>17</v>
      </c>
      <c r="D177" s="22" t="s">
        <v>18</v>
      </c>
      <c r="E177" s="23">
        <v>5434.64</v>
      </c>
      <c r="F177" s="18">
        <v>16.28</v>
      </c>
      <c r="G177" s="24">
        <f t="shared" si="10"/>
        <v>88475.94</v>
      </c>
    </row>
    <row r="178" s="1" customFormat="1" ht="46" customHeight="1" spans="1:7">
      <c r="A178" s="20" t="s">
        <v>22</v>
      </c>
      <c r="B178" s="21" t="s">
        <v>230</v>
      </c>
      <c r="C178" s="21" t="s">
        <v>142</v>
      </c>
      <c r="D178" s="22" t="s">
        <v>18</v>
      </c>
      <c r="E178" s="23">
        <v>238.54</v>
      </c>
      <c r="F178" s="18">
        <v>38.74</v>
      </c>
      <c r="G178" s="24">
        <f t="shared" si="10"/>
        <v>9241.04</v>
      </c>
    </row>
    <row r="179" s="1" customFormat="1" ht="46" customHeight="1" spans="1:7">
      <c r="A179" s="20" t="s">
        <v>25</v>
      </c>
      <c r="B179" s="21" t="s">
        <v>273</v>
      </c>
      <c r="C179" s="21" t="s">
        <v>24</v>
      </c>
      <c r="D179" s="22" t="s">
        <v>18</v>
      </c>
      <c r="E179" s="23">
        <v>5090.3</v>
      </c>
      <c r="F179" s="18">
        <v>24.71</v>
      </c>
      <c r="G179" s="24">
        <f t="shared" si="10"/>
        <v>125781.31</v>
      </c>
    </row>
    <row r="180" s="1" customFormat="1" ht="46" customHeight="1" spans="1:7">
      <c r="A180" s="20" t="s">
        <v>28</v>
      </c>
      <c r="B180" s="21" t="s">
        <v>274</v>
      </c>
      <c r="C180" s="21" t="s">
        <v>56</v>
      </c>
      <c r="D180" s="22" t="s">
        <v>18</v>
      </c>
      <c r="E180" s="23">
        <v>566.88</v>
      </c>
      <c r="F180" s="18">
        <v>27.11</v>
      </c>
      <c r="G180" s="24">
        <f t="shared" si="10"/>
        <v>15368.12</v>
      </c>
    </row>
    <row r="181" s="1" customFormat="1" ht="60" customHeight="1" spans="1:7">
      <c r="A181" s="20" t="s">
        <v>31</v>
      </c>
      <c r="B181" s="21" t="s">
        <v>275</v>
      </c>
      <c r="C181" s="21" t="s">
        <v>276</v>
      </c>
      <c r="D181" s="22" t="s">
        <v>75</v>
      </c>
      <c r="E181" s="23">
        <v>2982</v>
      </c>
      <c r="F181" s="18">
        <v>15.04</v>
      </c>
      <c r="G181" s="24">
        <f t="shared" si="10"/>
        <v>44849.28</v>
      </c>
    </row>
    <row r="182" s="1" customFormat="1" ht="60" customHeight="1" spans="1:7">
      <c r="A182" s="20" t="s">
        <v>34</v>
      </c>
      <c r="B182" s="21" t="s">
        <v>277</v>
      </c>
      <c r="C182" s="21" t="s">
        <v>278</v>
      </c>
      <c r="D182" s="22" t="s">
        <v>75</v>
      </c>
      <c r="E182" s="23">
        <v>106</v>
      </c>
      <c r="F182" s="18">
        <v>8.2</v>
      </c>
      <c r="G182" s="24">
        <f t="shared" si="10"/>
        <v>869.2</v>
      </c>
    </row>
    <row r="183" s="1" customFormat="1" ht="46" customHeight="1" spans="1:7">
      <c r="A183" s="20" t="s">
        <v>37</v>
      </c>
      <c r="B183" s="21" t="s">
        <v>279</v>
      </c>
      <c r="C183" s="21" t="s">
        <v>94</v>
      </c>
      <c r="D183" s="22" t="s">
        <v>46</v>
      </c>
      <c r="E183" s="23">
        <v>2230</v>
      </c>
      <c r="F183" s="18">
        <v>22.66</v>
      </c>
      <c r="G183" s="24">
        <f t="shared" si="10"/>
        <v>50531.8</v>
      </c>
    </row>
    <row r="184" s="1" customFormat="1" ht="46" customHeight="1" spans="1:7">
      <c r="A184" s="20" t="s">
        <v>40</v>
      </c>
      <c r="B184" s="21" t="s">
        <v>280</v>
      </c>
      <c r="C184" s="21" t="s">
        <v>56</v>
      </c>
      <c r="D184" s="22" t="s">
        <v>18</v>
      </c>
      <c r="E184" s="23">
        <v>111</v>
      </c>
      <c r="F184" s="18">
        <v>27.07</v>
      </c>
      <c r="G184" s="24">
        <f t="shared" si="10"/>
        <v>3004.77</v>
      </c>
    </row>
    <row r="185" s="1" customFormat="1" ht="46" customHeight="1" spans="1:7">
      <c r="A185" s="20" t="s">
        <v>43</v>
      </c>
      <c r="B185" s="21" t="s">
        <v>281</v>
      </c>
      <c r="C185" s="21" t="s">
        <v>94</v>
      </c>
      <c r="D185" s="22" t="s">
        <v>18</v>
      </c>
      <c r="E185" s="23">
        <v>4</v>
      </c>
      <c r="F185" s="18">
        <v>123.86</v>
      </c>
      <c r="G185" s="24">
        <f t="shared" si="10"/>
        <v>495.44</v>
      </c>
    </row>
    <row r="186" s="1" customFormat="1" ht="46" customHeight="1" spans="1:7">
      <c r="A186" s="20" t="s">
        <v>47</v>
      </c>
      <c r="B186" s="21" t="s">
        <v>282</v>
      </c>
      <c r="C186" s="21" t="s">
        <v>94</v>
      </c>
      <c r="D186" s="22" t="s">
        <v>18</v>
      </c>
      <c r="E186" s="23">
        <v>4</v>
      </c>
      <c r="F186" s="18">
        <v>125.9</v>
      </c>
      <c r="G186" s="24">
        <f t="shared" si="10"/>
        <v>503.6</v>
      </c>
    </row>
    <row r="187" s="1" customFormat="1" ht="20" customHeight="1" spans="1:7">
      <c r="A187" s="29" t="s">
        <v>283</v>
      </c>
      <c r="B187" s="30"/>
      <c r="C187" s="30"/>
      <c r="D187" s="30"/>
      <c r="E187" s="30"/>
      <c r="F187" s="30"/>
      <c r="G187" s="31"/>
    </row>
    <row r="188" s="1" customFormat="1" ht="40" customHeight="1" spans="1:7">
      <c r="A188" s="4" t="s">
        <v>0</v>
      </c>
      <c r="B188" s="4"/>
      <c r="C188" s="4"/>
      <c r="D188" s="4"/>
      <c r="E188" s="4"/>
      <c r="F188" s="5"/>
      <c r="G188" s="4"/>
    </row>
    <row r="189" s="1" customFormat="1" ht="20" customHeight="1" spans="1:7">
      <c r="A189" s="28"/>
      <c r="B189" s="28"/>
      <c r="C189" s="28"/>
      <c r="D189" s="28"/>
      <c r="E189" s="28"/>
      <c r="F189" s="8" t="s">
        <v>1</v>
      </c>
      <c r="G189" s="8"/>
    </row>
    <row r="190" s="1" customFormat="1" ht="20" customHeight="1" spans="1:7">
      <c r="A190" s="9" t="s">
        <v>2</v>
      </c>
      <c r="B190" s="10" t="s">
        <v>3</v>
      </c>
      <c r="C190" s="10" t="s">
        <v>4</v>
      </c>
      <c r="D190" s="11" t="s">
        <v>5</v>
      </c>
      <c r="E190" s="12" t="s">
        <v>6</v>
      </c>
      <c r="F190" s="12" t="s">
        <v>7</v>
      </c>
      <c r="G190" s="13" t="s">
        <v>8</v>
      </c>
    </row>
    <row r="191" s="1" customFormat="1" ht="46" customHeight="1" spans="1:7">
      <c r="A191" s="20" t="s">
        <v>50</v>
      </c>
      <c r="B191" s="21" t="s">
        <v>284</v>
      </c>
      <c r="C191" s="21" t="s">
        <v>285</v>
      </c>
      <c r="D191" s="22" t="s">
        <v>18</v>
      </c>
      <c r="E191" s="23">
        <v>8</v>
      </c>
      <c r="F191" s="18">
        <v>30.45</v>
      </c>
      <c r="G191" s="24">
        <f>ROUND(E191*F191,2)</f>
        <v>243.6</v>
      </c>
    </row>
    <row r="192" s="1" customFormat="1" ht="46" customHeight="1" spans="1:7">
      <c r="A192" s="20" t="s">
        <v>54</v>
      </c>
      <c r="B192" s="21" t="s">
        <v>286</v>
      </c>
      <c r="C192" s="21" t="s">
        <v>94</v>
      </c>
      <c r="D192" s="22" t="s">
        <v>46</v>
      </c>
      <c r="E192" s="23">
        <v>34</v>
      </c>
      <c r="F192" s="18">
        <v>20.9</v>
      </c>
      <c r="G192" s="24">
        <f>ROUND(E192*F192,2)</f>
        <v>710.6</v>
      </c>
    </row>
    <row r="193" s="1" customFormat="1" ht="46" customHeight="1" spans="1:7">
      <c r="A193" s="20" t="s">
        <v>57</v>
      </c>
      <c r="B193" s="21" t="s">
        <v>287</v>
      </c>
      <c r="C193" s="21" t="s">
        <v>94</v>
      </c>
      <c r="D193" s="22" t="s">
        <v>18</v>
      </c>
      <c r="E193" s="23">
        <v>108</v>
      </c>
      <c r="F193" s="18">
        <v>129.19</v>
      </c>
      <c r="G193" s="24">
        <f>ROUND(E193*F193,2)</f>
        <v>13952.52</v>
      </c>
    </row>
    <row r="194" s="1" customFormat="1" ht="20" customHeight="1" spans="1:7">
      <c r="A194" s="14" t="s">
        <v>213</v>
      </c>
      <c r="B194" s="15" t="s">
        <v>288</v>
      </c>
      <c r="C194" s="15"/>
      <c r="D194" s="22"/>
      <c r="E194" s="23"/>
      <c r="F194" s="18"/>
      <c r="G194" s="19">
        <f>SUM(G195:G211)</f>
        <v>24828.59</v>
      </c>
    </row>
    <row r="195" s="1" customFormat="1" ht="46" customHeight="1" spans="1:7">
      <c r="A195" s="20" t="s">
        <v>215</v>
      </c>
      <c r="B195" s="21" t="s">
        <v>228</v>
      </c>
      <c r="C195" s="21" t="s">
        <v>17</v>
      </c>
      <c r="D195" s="22" t="s">
        <v>18</v>
      </c>
      <c r="E195" s="23">
        <v>361.2</v>
      </c>
      <c r="F195" s="18">
        <v>16.28</v>
      </c>
      <c r="G195" s="24">
        <f t="shared" ref="G195:G207" si="11">ROUND(E195*F195,2)</f>
        <v>5880.34</v>
      </c>
    </row>
    <row r="196" s="1" customFormat="1" ht="46" customHeight="1" spans="1:7">
      <c r="A196" s="20" t="s">
        <v>225</v>
      </c>
      <c r="B196" s="21" t="s">
        <v>289</v>
      </c>
      <c r="C196" s="21" t="s">
        <v>24</v>
      </c>
      <c r="D196" s="22" t="s">
        <v>18</v>
      </c>
      <c r="E196" s="23">
        <v>134.4</v>
      </c>
      <c r="F196" s="18">
        <v>24.71</v>
      </c>
      <c r="G196" s="24">
        <f t="shared" si="11"/>
        <v>3321.02</v>
      </c>
    </row>
    <row r="197" s="1" customFormat="1" ht="46" customHeight="1" spans="1:7">
      <c r="A197" s="20" t="s">
        <v>290</v>
      </c>
      <c r="B197" s="21" t="s">
        <v>291</v>
      </c>
      <c r="C197" s="21" t="s">
        <v>94</v>
      </c>
      <c r="D197" s="22" t="s">
        <v>18</v>
      </c>
      <c r="E197" s="23">
        <v>21</v>
      </c>
      <c r="F197" s="18">
        <v>93.6</v>
      </c>
      <c r="G197" s="24">
        <f t="shared" si="11"/>
        <v>1965.6</v>
      </c>
    </row>
    <row r="198" s="1" customFormat="1" ht="46" customHeight="1" spans="1:7">
      <c r="A198" s="20" t="s">
        <v>292</v>
      </c>
      <c r="B198" s="21" t="s">
        <v>293</v>
      </c>
      <c r="C198" s="21" t="s">
        <v>94</v>
      </c>
      <c r="D198" s="22" t="s">
        <v>18</v>
      </c>
      <c r="E198" s="23">
        <v>14</v>
      </c>
      <c r="F198" s="18">
        <v>71.33</v>
      </c>
      <c r="G198" s="24">
        <f t="shared" si="11"/>
        <v>998.62</v>
      </c>
    </row>
    <row r="199" s="1" customFormat="1" ht="46" customHeight="1" spans="1:7">
      <c r="A199" s="20" t="s">
        <v>294</v>
      </c>
      <c r="B199" s="21" t="s">
        <v>295</v>
      </c>
      <c r="C199" s="21" t="s">
        <v>196</v>
      </c>
      <c r="D199" s="22" t="s">
        <v>18</v>
      </c>
      <c r="E199" s="23">
        <v>100.2</v>
      </c>
      <c r="F199" s="18">
        <v>84.45</v>
      </c>
      <c r="G199" s="24">
        <f t="shared" si="11"/>
        <v>8461.89</v>
      </c>
    </row>
    <row r="200" s="1" customFormat="1" ht="46" customHeight="1" spans="1:7">
      <c r="A200" s="20" t="s">
        <v>296</v>
      </c>
      <c r="B200" s="21" t="s">
        <v>297</v>
      </c>
      <c r="C200" s="21" t="s">
        <v>94</v>
      </c>
      <c r="D200" s="22" t="s">
        <v>18</v>
      </c>
      <c r="E200" s="23">
        <v>4.57</v>
      </c>
      <c r="F200" s="18">
        <v>237.94</v>
      </c>
      <c r="G200" s="24">
        <f t="shared" si="11"/>
        <v>1087.39</v>
      </c>
    </row>
    <row r="201" s="1" customFormat="1" ht="36" customHeight="1" spans="1:7">
      <c r="A201" s="20" t="s">
        <v>298</v>
      </c>
      <c r="B201" s="21" t="s">
        <v>299</v>
      </c>
      <c r="C201" s="21" t="s">
        <v>300</v>
      </c>
      <c r="D201" s="22" t="s">
        <v>75</v>
      </c>
      <c r="E201" s="23">
        <v>150</v>
      </c>
      <c r="F201" s="18">
        <v>4.57</v>
      </c>
      <c r="G201" s="24">
        <f t="shared" si="11"/>
        <v>685.5</v>
      </c>
    </row>
    <row r="202" s="1" customFormat="1" ht="36" customHeight="1" spans="1:7">
      <c r="A202" s="20" t="s">
        <v>301</v>
      </c>
      <c r="B202" s="21" t="s">
        <v>302</v>
      </c>
      <c r="C202" s="21" t="s">
        <v>303</v>
      </c>
      <c r="D202" s="22" t="s">
        <v>156</v>
      </c>
      <c r="E202" s="23">
        <v>9</v>
      </c>
      <c r="F202" s="18">
        <v>40.48</v>
      </c>
      <c r="G202" s="24">
        <f t="shared" si="11"/>
        <v>364.32</v>
      </c>
    </row>
    <row r="203" s="1" customFormat="1" ht="36" customHeight="1" spans="1:7">
      <c r="A203" s="20" t="s">
        <v>304</v>
      </c>
      <c r="B203" s="21" t="s">
        <v>305</v>
      </c>
      <c r="C203" s="21" t="s">
        <v>306</v>
      </c>
      <c r="D203" s="22" t="s">
        <v>156</v>
      </c>
      <c r="E203" s="23">
        <v>1</v>
      </c>
      <c r="F203" s="18">
        <v>31.29</v>
      </c>
      <c r="G203" s="24">
        <f t="shared" si="11"/>
        <v>31.29</v>
      </c>
    </row>
    <row r="204" s="1" customFormat="1" ht="36" customHeight="1" spans="1:7">
      <c r="A204" s="20" t="s">
        <v>307</v>
      </c>
      <c r="B204" s="21" t="s">
        <v>308</v>
      </c>
      <c r="C204" s="21" t="s">
        <v>309</v>
      </c>
      <c r="D204" s="22" t="s">
        <v>156</v>
      </c>
      <c r="E204" s="23">
        <v>10</v>
      </c>
      <c r="F204" s="18">
        <v>32.42</v>
      </c>
      <c r="G204" s="24">
        <f t="shared" si="11"/>
        <v>324.2</v>
      </c>
    </row>
    <row r="205" s="1" customFormat="1" ht="46" customHeight="1" spans="1:7">
      <c r="A205" s="20" t="s">
        <v>310</v>
      </c>
      <c r="B205" s="21" t="s">
        <v>106</v>
      </c>
      <c r="C205" s="21" t="s">
        <v>107</v>
      </c>
      <c r="D205" s="22" t="s">
        <v>108</v>
      </c>
      <c r="E205" s="23">
        <v>0.37</v>
      </c>
      <c r="F205" s="18">
        <v>1307.56</v>
      </c>
      <c r="G205" s="24">
        <f t="shared" si="11"/>
        <v>483.8</v>
      </c>
    </row>
    <row r="206" s="1" customFormat="1" ht="20" customHeight="1" spans="1:7">
      <c r="A206" s="29" t="s">
        <v>311</v>
      </c>
      <c r="B206" s="30"/>
      <c r="C206" s="30"/>
      <c r="D206" s="30"/>
      <c r="E206" s="30"/>
      <c r="F206" s="30"/>
      <c r="G206" s="31"/>
    </row>
    <row r="207" s="1" customFormat="1" ht="40" customHeight="1" spans="1:7">
      <c r="A207" s="4" t="s">
        <v>0</v>
      </c>
      <c r="B207" s="4"/>
      <c r="C207" s="4"/>
      <c r="D207" s="4"/>
      <c r="E207" s="4"/>
      <c r="F207" s="5"/>
      <c r="G207" s="4"/>
    </row>
    <row r="208" s="1" customFormat="1" ht="20" customHeight="1" spans="1:7">
      <c r="A208" s="28"/>
      <c r="B208" s="28"/>
      <c r="C208" s="28"/>
      <c r="D208" s="28"/>
      <c r="E208" s="28"/>
      <c r="F208" s="8" t="s">
        <v>1</v>
      </c>
      <c r="G208" s="8"/>
    </row>
    <row r="209" s="1" customFormat="1" ht="20" customHeight="1" spans="1:7">
      <c r="A209" s="9" t="s">
        <v>2</v>
      </c>
      <c r="B209" s="10" t="s">
        <v>3</v>
      </c>
      <c r="C209" s="10" t="s">
        <v>4</v>
      </c>
      <c r="D209" s="11" t="s">
        <v>5</v>
      </c>
      <c r="E209" s="12" t="s">
        <v>6</v>
      </c>
      <c r="F209" s="12" t="s">
        <v>7</v>
      </c>
      <c r="G209" s="13" t="s">
        <v>8</v>
      </c>
    </row>
    <row r="210" s="1" customFormat="1" ht="46" customHeight="1" spans="1:7">
      <c r="A210" s="20" t="s">
        <v>312</v>
      </c>
      <c r="B210" s="21" t="s">
        <v>313</v>
      </c>
      <c r="C210" s="21" t="s">
        <v>94</v>
      </c>
      <c r="D210" s="22" t="s">
        <v>18</v>
      </c>
      <c r="E210" s="23">
        <v>1.2</v>
      </c>
      <c r="F210" s="18">
        <v>158.77</v>
      </c>
      <c r="G210" s="24">
        <f>ROUND(E210*F210,2)</f>
        <v>190.52</v>
      </c>
    </row>
    <row r="211" s="1" customFormat="1" ht="46" customHeight="1" spans="1:7">
      <c r="A211" s="20" t="s">
        <v>314</v>
      </c>
      <c r="B211" s="21" t="s">
        <v>315</v>
      </c>
      <c r="C211" s="21" t="s">
        <v>198</v>
      </c>
      <c r="D211" s="22" t="s">
        <v>46</v>
      </c>
      <c r="E211" s="23">
        <v>135</v>
      </c>
      <c r="F211" s="18">
        <v>7.66</v>
      </c>
      <c r="G211" s="24">
        <f>ROUND(E211*F211,2)</f>
        <v>1034.1</v>
      </c>
    </row>
    <row r="212" s="1" customFormat="1" ht="20" customHeight="1" spans="1:7">
      <c r="A212" s="14" t="s">
        <v>316</v>
      </c>
      <c r="B212" s="15" t="s">
        <v>317</v>
      </c>
      <c r="C212" s="15"/>
      <c r="D212" s="22"/>
      <c r="E212" s="23"/>
      <c r="F212" s="18"/>
      <c r="G212" s="19">
        <f>SUM(G213:G229)</f>
        <v>4294.75</v>
      </c>
    </row>
    <row r="213" s="1" customFormat="1" ht="46" customHeight="1" spans="1:7">
      <c r="A213" s="20" t="s">
        <v>318</v>
      </c>
      <c r="B213" s="21" t="s">
        <v>228</v>
      </c>
      <c r="C213" s="21" t="s">
        <v>17</v>
      </c>
      <c r="D213" s="22" t="s">
        <v>18</v>
      </c>
      <c r="E213" s="23">
        <v>48.16</v>
      </c>
      <c r="F213" s="18">
        <v>16.28</v>
      </c>
      <c r="G213" s="24">
        <f t="shared" ref="G213:G225" si="12">ROUND(E213*F213,2)</f>
        <v>784.04</v>
      </c>
    </row>
    <row r="214" s="1" customFormat="1" ht="46" customHeight="1" spans="1:7">
      <c r="A214" s="20" t="s">
        <v>319</v>
      </c>
      <c r="B214" s="21" t="s">
        <v>289</v>
      </c>
      <c r="C214" s="21" t="s">
        <v>24</v>
      </c>
      <c r="D214" s="22" t="s">
        <v>18</v>
      </c>
      <c r="E214" s="23">
        <v>17.92</v>
      </c>
      <c r="F214" s="18">
        <v>24.71</v>
      </c>
      <c r="G214" s="24">
        <f t="shared" si="12"/>
        <v>442.8</v>
      </c>
    </row>
    <row r="215" s="1" customFormat="1" ht="46" customHeight="1" spans="1:7">
      <c r="A215" s="20" t="s">
        <v>320</v>
      </c>
      <c r="B215" s="21" t="s">
        <v>291</v>
      </c>
      <c r="C215" s="21" t="s">
        <v>94</v>
      </c>
      <c r="D215" s="22" t="s">
        <v>18</v>
      </c>
      <c r="E215" s="23">
        <v>2.85</v>
      </c>
      <c r="F215" s="18">
        <v>93.6</v>
      </c>
      <c r="G215" s="24">
        <f t="shared" si="12"/>
        <v>266.76</v>
      </c>
    </row>
    <row r="216" s="1" customFormat="1" ht="46" customHeight="1" spans="1:7">
      <c r="A216" s="20" t="s">
        <v>321</v>
      </c>
      <c r="B216" s="21" t="s">
        <v>293</v>
      </c>
      <c r="C216" s="21" t="s">
        <v>94</v>
      </c>
      <c r="D216" s="22" t="s">
        <v>18</v>
      </c>
      <c r="E216" s="23">
        <v>1.9</v>
      </c>
      <c r="F216" s="18">
        <v>71.33</v>
      </c>
      <c r="G216" s="24">
        <f t="shared" si="12"/>
        <v>135.53</v>
      </c>
    </row>
    <row r="217" s="1" customFormat="1" ht="46" customHeight="1" spans="1:7">
      <c r="A217" s="20" t="s">
        <v>322</v>
      </c>
      <c r="B217" s="21" t="s">
        <v>295</v>
      </c>
      <c r="C217" s="21" t="s">
        <v>196</v>
      </c>
      <c r="D217" s="22" t="s">
        <v>18</v>
      </c>
      <c r="E217" s="23">
        <v>13.36</v>
      </c>
      <c r="F217" s="18">
        <v>84.45</v>
      </c>
      <c r="G217" s="24">
        <f t="shared" si="12"/>
        <v>1128.25</v>
      </c>
    </row>
    <row r="218" s="1" customFormat="1" ht="46" customHeight="1" spans="1:7">
      <c r="A218" s="20" t="s">
        <v>323</v>
      </c>
      <c r="B218" s="21" t="s">
        <v>297</v>
      </c>
      <c r="C218" s="21" t="s">
        <v>94</v>
      </c>
      <c r="D218" s="22" t="s">
        <v>18</v>
      </c>
      <c r="E218" s="23">
        <v>0.61</v>
      </c>
      <c r="F218" s="18">
        <v>237.94</v>
      </c>
      <c r="G218" s="24">
        <f t="shared" si="12"/>
        <v>145.14</v>
      </c>
    </row>
    <row r="219" s="1" customFormat="1" ht="36" customHeight="1" spans="1:7">
      <c r="A219" s="20" t="s">
        <v>324</v>
      </c>
      <c r="B219" s="21" t="s">
        <v>299</v>
      </c>
      <c r="C219" s="21" t="s">
        <v>300</v>
      </c>
      <c r="D219" s="22" t="s">
        <v>75</v>
      </c>
      <c r="E219" s="23">
        <v>20</v>
      </c>
      <c r="F219" s="18">
        <v>4.57</v>
      </c>
      <c r="G219" s="24">
        <f t="shared" si="12"/>
        <v>91.4</v>
      </c>
    </row>
    <row r="220" s="1" customFormat="1" ht="36" customHeight="1" spans="1:7">
      <c r="A220" s="20" t="s">
        <v>325</v>
      </c>
      <c r="B220" s="21" t="s">
        <v>302</v>
      </c>
      <c r="C220" s="21" t="s">
        <v>303</v>
      </c>
      <c r="D220" s="22" t="s">
        <v>156</v>
      </c>
      <c r="E220" s="23">
        <v>4</v>
      </c>
      <c r="F220" s="18">
        <v>40.48</v>
      </c>
      <c r="G220" s="24">
        <f t="shared" si="12"/>
        <v>161.92</v>
      </c>
    </row>
    <row r="221" s="1" customFormat="1" ht="36" customHeight="1" spans="1:7">
      <c r="A221" s="20" t="s">
        <v>326</v>
      </c>
      <c r="B221" s="21" t="s">
        <v>327</v>
      </c>
      <c r="C221" s="21" t="s">
        <v>328</v>
      </c>
      <c r="D221" s="22" t="s">
        <v>75</v>
      </c>
      <c r="E221" s="23">
        <v>80</v>
      </c>
      <c r="F221" s="18">
        <v>8.09</v>
      </c>
      <c r="G221" s="24">
        <f t="shared" si="12"/>
        <v>647.2</v>
      </c>
    </row>
    <row r="222" s="1" customFormat="1" ht="36" customHeight="1" spans="1:7">
      <c r="A222" s="20" t="s">
        <v>329</v>
      </c>
      <c r="B222" s="21" t="s">
        <v>330</v>
      </c>
      <c r="C222" s="21" t="s">
        <v>331</v>
      </c>
      <c r="D222" s="22" t="s">
        <v>156</v>
      </c>
      <c r="E222" s="23">
        <v>4</v>
      </c>
      <c r="F222" s="18">
        <v>32.42</v>
      </c>
      <c r="G222" s="24">
        <f t="shared" si="12"/>
        <v>129.68</v>
      </c>
    </row>
    <row r="223" s="1" customFormat="1" ht="46" customHeight="1" spans="1:7">
      <c r="A223" s="20" t="s">
        <v>332</v>
      </c>
      <c r="B223" s="21" t="s">
        <v>106</v>
      </c>
      <c r="C223" s="21" t="s">
        <v>107</v>
      </c>
      <c r="D223" s="22" t="s">
        <v>108</v>
      </c>
      <c r="E223" s="23">
        <v>0.05</v>
      </c>
      <c r="F223" s="18">
        <v>1307.56</v>
      </c>
      <c r="G223" s="24">
        <f t="shared" si="12"/>
        <v>65.38</v>
      </c>
    </row>
    <row r="224" s="1" customFormat="1" ht="46" customHeight="1" spans="1:7">
      <c r="A224" s="20" t="s">
        <v>333</v>
      </c>
      <c r="B224" s="21" t="s">
        <v>313</v>
      </c>
      <c r="C224" s="21" t="s">
        <v>94</v>
      </c>
      <c r="D224" s="22" t="s">
        <v>18</v>
      </c>
      <c r="E224" s="23">
        <v>1</v>
      </c>
      <c r="F224" s="18">
        <v>158.77</v>
      </c>
      <c r="G224" s="24">
        <f t="shared" si="12"/>
        <v>158.77</v>
      </c>
    </row>
    <row r="225" s="1" customFormat="1" ht="20" customHeight="1" spans="1:7">
      <c r="A225" s="29" t="s">
        <v>334</v>
      </c>
      <c r="B225" s="30"/>
      <c r="C225" s="30"/>
      <c r="D225" s="30"/>
      <c r="E225" s="30"/>
      <c r="F225" s="30"/>
      <c r="G225" s="31"/>
    </row>
    <row r="226" s="1" customFormat="1" ht="40" customHeight="1" spans="1:7">
      <c r="A226" s="4" t="s">
        <v>0</v>
      </c>
      <c r="B226" s="4"/>
      <c r="C226" s="4"/>
      <c r="D226" s="4"/>
      <c r="E226" s="4"/>
      <c r="F226" s="5"/>
      <c r="G226" s="4"/>
    </row>
    <row r="227" s="1" customFormat="1" ht="20" customHeight="1" spans="1:7">
      <c r="A227" s="28"/>
      <c r="B227" s="28"/>
      <c r="C227" s="28"/>
      <c r="D227" s="28"/>
      <c r="E227" s="28"/>
      <c r="F227" s="8" t="s">
        <v>1</v>
      </c>
      <c r="G227" s="8"/>
    </row>
    <row r="228" s="1" customFormat="1" ht="20" customHeight="1" spans="1:7">
      <c r="A228" s="9" t="s">
        <v>2</v>
      </c>
      <c r="B228" s="10" t="s">
        <v>3</v>
      </c>
      <c r="C228" s="10" t="s">
        <v>4</v>
      </c>
      <c r="D228" s="11" t="s">
        <v>5</v>
      </c>
      <c r="E228" s="12" t="s">
        <v>6</v>
      </c>
      <c r="F228" s="12" t="s">
        <v>7</v>
      </c>
      <c r="G228" s="13" t="s">
        <v>8</v>
      </c>
    </row>
    <row r="229" s="1" customFormat="1" ht="46" customHeight="1" spans="1:7">
      <c r="A229" s="20" t="s">
        <v>335</v>
      </c>
      <c r="B229" s="21" t="s">
        <v>315</v>
      </c>
      <c r="C229" s="21" t="s">
        <v>198</v>
      </c>
      <c r="D229" s="22" t="s">
        <v>46</v>
      </c>
      <c r="E229" s="23">
        <v>18</v>
      </c>
      <c r="F229" s="18">
        <v>7.66</v>
      </c>
      <c r="G229" s="24">
        <f>ROUND(E229*F229,2)</f>
        <v>137.88</v>
      </c>
    </row>
    <row r="230" s="1" customFormat="1" ht="20" customHeight="1" spans="1:7">
      <c r="A230" s="14" t="s">
        <v>336</v>
      </c>
      <c r="B230" s="15" t="s">
        <v>337</v>
      </c>
      <c r="C230" s="15"/>
      <c r="D230" s="22"/>
      <c r="E230" s="23"/>
      <c r="F230" s="18"/>
      <c r="G230" s="19">
        <f>SUM(G231:G243)</f>
        <v>1602.77</v>
      </c>
    </row>
    <row r="231" s="1" customFormat="1" ht="46" customHeight="1" spans="1:7">
      <c r="A231" s="20" t="s">
        <v>338</v>
      </c>
      <c r="B231" s="21" t="s">
        <v>228</v>
      </c>
      <c r="C231" s="21" t="s">
        <v>17</v>
      </c>
      <c r="D231" s="22" t="s">
        <v>18</v>
      </c>
      <c r="E231" s="23">
        <v>13.24</v>
      </c>
      <c r="F231" s="18">
        <v>16.28</v>
      </c>
      <c r="G231" s="24">
        <f t="shared" ref="G231:G243" si="13">ROUND(E231*F231,2)</f>
        <v>215.55</v>
      </c>
    </row>
    <row r="232" s="1" customFormat="1" ht="46" customHeight="1" spans="1:7">
      <c r="A232" s="20" t="s">
        <v>339</v>
      </c>
      <c r="B232" s="21" t="s">
        <v>289</v>
      </c>
      <c r="C232" s="21" t="s">
        <v>24</v>
      </c>
      <c r="D232" s="22" t="s">
        <v>18</v>
      </c>
      <c r="E232" s="23">
        <v>4.7</v>
      </c>
      <c r="F232" s="18">
        <v>24.71</v>
      </c>
      <c r="G232" s="24">
        <f t="shared" si="13"/>
        <v>116.14</v>
      </c>
    </row>
    <row r="233" s="1" customFormat="1" ht="46" customHeight="1" spans="1:7">
      <c r="A233" s="20" t="s">
        <v>340</v>
      </c>
      <c r="B233" s="21" t="s">
        <v>291</v>
      </c>
      <c r="C233" s="21" t="s">
        <v>94</v>
      </c>
      <c r="D233" s="22" t="s">
        <v>18</v>
      </c>
      <c r="E233" s="23">
        <v>0.81</v>
      </c>
      <c r="F233" s="18">
        <v>93.6</v>
      </c>
      <c r="G233" s="24">
        <f t="shared" si="13"/>
        <v>75.82</v>
      </c>
    </row>
    <row r="234" s="1" customFormat="1" ht="46" customHeight="1" spans="1:7">
      <c r="A234" s="20" t="s">
        <v>341</v>
      </c>
      <c r="B234" s="21" t="s">
        <v>293</v>
      </c>
      <c r="C234" s="21" t="s">
        <v>94</v>
      </c>
      <c r="D234" s="22" t="s">
        <v>18</v>
      </c>
      <c r="E234" s="23">
        <v>0.54</v>
      </c>
      <c r="F234" s="18">
        <v>71.33</v>
      </c>
      <c r="G234" s="24">
        <f t="shared" si="13"/>
        <v>38.52</v>
      </c>
    </row>
    <row r="235" s="1" customFormat="1" ht="46" customHeight="1" spans="1:7">
      <c r="A235" s="20" t="s">
        <v>342</v>
      </c>
      <c r="B235" s="21" t="s">
        <v>295</v>
      </c>
      <c r="C235" s="21" t="s">
        <v>196</v>
      </c>
      <c r="D235" s="22" t="s">
        <v>18</v>
      </c>
      <c r="E235" s="23">
        <v>3.67</v>
      </c>
      <c r="F235" s="18">
        <v>84.45</v>
      </c>
      <c r="G235" s="24">
        <f t="shared" si="13"/>
        <v>309.93</v>
      </c>
    </row>
    <row r="236" s="1" customFormat="1" ht="46" customHeight="1" spans="1:7">
      <c r="A236" s="20" t="s">
        <v>343</v>
      </c>
      <c r="B236" s="21" t="s">
        <v>297</v>
      </c>
      <c r="C236" s="21" t="s">
        <v>94</v>
      </c>
      <c r="D236" s="22" t="s">
        <v>18</v>
      </c>
      <c r="E236" s="23">
        <v>1</v>
      </c>
      <c r="F236" s="18">
        <v>237.94</v>
      </c>
      <c r="G236" s="24">
        <f t="shared" si="13"/>
        <v>237.94</v>
      </c>
    </row>
    <row r="237" s="1" customFormat="1" ht="36" customHeight="1" spans="1:7">
      <c r="A237" s="20" t="s">
        <v>344</v>
      </c>
      <c r="B237" s="21" t="s">
        <v>299</v>
      </c>
      <c r="C237" s="21" t="s">
        <v>300</v>
      </c>
      <c r="D237" s="22" t="s">
        <v>75</v>
      </c>
      <c r="E237" s="23">
        <v>5</v>
      </c>
      <c r="F237" s="18">
        <v>4.57</v>
      </c>
      <c r="G237" s="24">
        <f t="shared" si="13"/>
        <v>22.85</v>
      </c>
    </row>
    <row r="238" s="1" customFormat="1" ht="36" customHeight="1" spans="1:7">
      <c r="A238" s="20" t="s">
        <v>345</v>
      </c>
      <c r="B238" s="21" t="s">
        <v>302</v>
      </c>
      <c r="C238" s="21" t="s">
        <v>303</v>
      </c>
      <c r="D238" s="22" t="s">
        <v>156</v>
      </c>
      <c r="E238" s="23">
        <v>1</v>
      </c>
      <c r="F238" s="18">
        <v>40.48</v>
      </c>
      <c r="G238" s="24">
        <f t="shared" si="13"/>
        <v>40.48</v>
      </c>
    </row>
    <row r="239" s="1" customFormat="1" ht="36" customHeight="1" spans="1:7">
      <c r="A239" s="20" t="s">
        <v>346</v>
      </c>
      <c r="B239" s="21" t="s">
        <v>347</v>
      </c>
      <c r="C239" s="21" t="s">
        <v>348</v>
      </c>
      <c r="D239" s="22" t="s">
        <v>156</v>
      </c>
      <c r="E239" s="23">
        <v>1</v>
      </c>
      <c r="F239" s="18">
        <v>209.54</v>
      </c>
      <c r="G239" s="24">
        <f t="shared" si="13"/>
        <v>209.54</v>
      </c>
    </row>
    <row r="240" s="1" customFormat="1" ht="46" customHeight="1" spans="1:7">
      <c r="A240" s="20" t="s">
        <v>349</v>
      </c>
      <c r="B240" s="21" t="s">
        <v>330</v>
      </c>
      <c r="C240" s="21" t="s">
        <v>331</v>
      </c>
      <c r="D240" s="22" t="s">
        <v>156</v>
      </c>
      <c r="E240" s="23">
        <v>4</v>
      </c>
      <c r="F240" s="18">
        <v>32.42</v>
      </c>
      <c r="G240" s="24">
        <f t="shared" si="13"/>
        <v>129.68</v>
      </c>
    </row>
    <row r="241" s="1" customFormat="1" ht="46" customHeight="1" spans="1:7">
      <c r="A241" s="20" t="s">
        <v>350</v>
      </c>
      <c r="B241" s="21" t="s">
        <v>106</v>
      </c>
      <c r="C241" s="21" t="s">
        <v>107</v>
      </c>
      <c r="D241" s="22" t="s">
        <v>108</v>
      </c>
      <c r="E241" s="23">
        <v>0.01</v>
      </c>
      <c r="F241" s="18">
        <v>1307.56</v>
      </c>
      <c r="G241" s="24">
        <f t="shared" si="13"/>
        <v>13.08</v>
      </c>
    </row>
    <row r="242" s="1" customFormat="1" ht="46" customHeight="1" spans="1:7">
      <c r="A242" s="20" t="s">
        <v>351</v>
      </c>
      <c r="B242" s="21" t="s">
        <v>313</v>
      </c>
      <c r="C242" s="21" t="s">
        <v>94</v>
      </c>
      <c r="D242" s="22" t="s">
        <v>18</v>
      </c>
      <c r="E242" s="23">
        <v>1</v>
      </c>
      <c r="F242" s="18">
        <v>158.77</v>
      </c>
      <c r="G242" s="24">
        <f t="shared" si="13"/>
        <v>158.77</v>
      </c>
    </row>
    <row r="243" s="1" customFormat="1" ht="46" customHeight="1" spans="1:7">
      <c r="A243" s="20" t="s">
        <v>352</v>
      </c>
      <c r="B243" s="21" t="s">
        <v>315</v>
      </c>
      <c r="C243" s="21" t="s">
        <v>198</v>
      </c>
      <c r="D243" s="22" t="s">
        <v>46</v>
      </c>
      <c r="E243" s="23">
        <v>4.5</v>
      </c>
      <c r="F243" s="18">
        <v>7.66</v>
      </c>
      <c r="G243" s="24">
        <f t="shared" si="13"/>
        <v>34.47</v>
      </c>
    </row>
    <row r="244" s="1" customFormat="1" ht="20" customHeight="1" spans="1:7">
      <c r="A244" s="29" t="s">
        <v>353</v>
      </c>
      <c r="B244" s="30"/>
      <c r="C244" s="30"/>
      <c r="D244" s="30"/>
      <c r="E244" s="30"/>
      <c r="F244" s="30"/>
      <c r="G244" s="31"/>
    </row>
    <row r="245" s="1" customFormat="1" ht="40" customHeight="1" spans="1:7">
      <c r="A245" s="4" t="s">
        <v>0</v>
      </c>
      <c r="B245" s="4"/>
      <c r="C245" s="4"/>
      <c r="D245" s="4"/>
      <c r="E245" s="4"/>
      <c r="F245" s="5"/>
      <c r="G245" s="4"/>
    </row>
    <row r="246" s="1" customFormat="1" ht="18" customHeight="1" spans="1:7">
      <c r="A246" s="28"/>
      <c r="B246" s="28"/>
      <c r="C246" s="28"/>
      <c r="D246" s="28"/>
      <c r="E246" s="28"/>
      <c r="F246" s="8" t="s">
        <v>1</v>
      </c>
      <c r="G246" s="8"/>
    </row>
    <row r="247" s="1" customFormat="1" ht="18" customHeight="1" spans="1:7">
      <c r="A247" s="9" t="s">
        <v>2</v>
      </c>
      <c r="B247" s="10" t="s">
        <v>3</v>
      </c>
      <c r="C247" s="10" t="s">
        <v>4</v>
      </c>
      <c r="D247" s="11" t="s">
        <v>5</v>
      </c>
      <c r="E247" s="12" t="s">
        <v>6</v>
      </c>
      <c r="F247" s="12" t="s">
        <v>7</v>
      </c>
      <c r="G247" s="13" t="s">
        <v>8</v>
      </c>
    </row>
    <row r="248" s="1" customFormat="1" ht="18" customHeight="1" spans="1:7">
      <c r="A248" s="14" t="s">
        <v>354</v>
      </c>
      <c r="B248" s="15" t="s">
        <v>355</v>
      </c>
      <c r="C248" s="15"/>
      <c r="D248" s="22"/>
      <c r="E248" s="23"/>
      <c r="F248" s="18"/>
      <c r="G248" s="19">
        <f>SUM(G249:G274)</f>
        <v>7773.57</v>
      </c>
    </row>
    <row r="249" s="1" customFormat="1" ht="46" customHeight="1" spans="1:7">
      <c r="A249" s="20" t="s">
        <v>356</v>
      </c>
      <c r="B249" s="21" t="s">
        <v>228</v>
      </c>
      <c r="C249" s="21" t="s">
        <v>17</v>
      </c>
      <c r="D249" s="22" t="s">
        <v>18</v>
      </c>
      <c r="E249" s="23">
        <v>23</v>
      </c>
      <c r="F249" s="18">
        <v>16.28</v>
      </c>
      <c r="G249" s="24">
        <f t="shared" ref="G249:G270" si="14">ROUND(E249*F249,2)</f>
        <v>374.44</v>
      </c>
    </row>
    <row r="250" s="1" customFormat="1" ht="46" customHeight="1" spans="1:7">
      <c r="A250" s="20" t="s">
        <v>357</v>
      </c>
      <c r="B250" s="21" t="s">
        <v>230</v>
      </c>
      <c r="C250" s="21" t="s">
        <v>24</v>
      </c>
      <c r="D250" s="22" t="s">
        <v>18</v>
      </c>
      <c r="E250" s="23">
        <v>10</v>
      </c>
      <c r="F250" s="18">
        <v>38.74</v>
      </c>
      <c r="G250" s="24">
        <f t="shared" si="14"/>
        <v>387.4</v>
      </c>
    </row>
    <row r="251" s="1" customFormat="1" ht="46" customHeight="1" spans="1:7">
      <c r="A251" s="20" t="s">
        <v>358</v>
      </c>
      <c r="B251" s="21" t="s">
        <v>359</v>
      </c>
      <c r="C251" s="21" t="s">
        <v>24</v>
      </c>
      <c r="D251" s="22" t="s">
        <v>18</v>
      </c>
      <c r="E251" s="23">
        <v>23</v>
      </c>
      <c r="F251" s="18">
        <v>24.71</v>
      </c>
      <c r="G251" s="24">
        <f t="shared" si="14"/>
        <v>568.33</v>
      </c>
    </row>
    <row r="252" s="1" customFormat="1" ht="46" customHeight="1" spans="1:7">
      <c r="A252" s="20" t="s">
        <v>360</v>
      </c>
      <c r="B252" s="21" t="s">
        <v>361</v>
      </c>
      <c r="C252" s="21" t="s">
        <v>94</v>
      </c>
      <c r="D252" s="22" t="s">
        <v>18</v>
      </c>
      <c r="E252" s="23">
        <v>1</v>
      </c>
      <c r="F252" s="18">
        <v>71.33</v>
      </c>
      <c r="G252" s="24">
        <f t="shared" si="14"/>
        <v>71.33</v>
      </c>
    </row>
    <row r="253" s="1" customFormat="1" ht="46" customHeight="1" spans="1:7">
      <c r="A253" s="20" t="s">
        <v>362</v>
      </c>
      <c r="B253" s="21" t="s">
        <v>363</v>
      </c>
      <c r="C253" s="21" t="s">
        <v>94</v>
      </c>
      <c r="D253" s="22" t="s">
        <v>18</v>
      </c>
      <c r="E253" s="23">
        <v>1</v>
      </c>
      <c r="F253" s="18">
        <v>165.38</v>
      </c>
      <c r="G253" s="24">
        <f t="shared" si="14"/>
        <v>165.38</v>
      </c>
    </row>
    <row r="254" s="1" customFormat="1" ht="46" customHeight="1" spans="1:7">
      <c r="A254" s="20" t="s">
        <v>364</v>
      </c>
      <c r="B254" s="21" t="s">
        <v>365</v>
      </c>
      <c r="C254" s="21" t="s">
        <v>94</v>
      </c>
      <c r="D254" s="22" t="s">
        <v>18</v>
      </c>
      <c r="E254" s="23">
        <v>5</v>
      </c>
      <c r="F254" s="18">
        <v>107.34</v>
      </c>
      <c r="G254" s="24">
        <f t="shared" si="14"/>
        <v>536.7</v>
      </c>
    </row>
    <row r="255" s="1" customFormat="1" ht="46" customHeight="1" spans="1:7">
      <c r="A255" s="20" t="s">
        <v>366</v>
      </c>
      <c r="B255" s="21" t="s">
        <v>367</v>
      </c>
      <c r="C255" s="21" t="s">
        <v>94</v>
      </c>
      <c r="D255" s="22" t="s">
        <v>18</v>
      </c>
      <c r="E255" s="23">
        <v>1</v>
      </c>
      <c r="F255" s="18">
        <v>187.3</v>
      </c>
      <c r="G255" s="24">
        <f t="shared" si="14"/>
        <v>187.3</v>
      </c>
    </row>
    <row r="256" s="1" customFormat="1" ht="46" customHeight="1" spans="1:7">
      <c r="A256" s="20" t="s">
        <v>368</v>
      </c>
      <c r="B256" s="21" t="s">
        <v>369</v>
      </c>
      <c r="C256" s="21" t="s">
        <v>94</v>
      </c>
      <c r="D256" s="22" t="s">
        <v>18</v>
      </c>
      <c r="E256" s="23">
        <v>1</v>
      </c>
      <c r="F256" s="18">
        <v>165.38</v>
      </c>
      <c r="G256" s="24">
        <f t="shared" si="14"/>
        <v>165.38</v>
      </c>
    </row>
    <row r="257" s="1" customFormat="1" ht="46" customHeight="1" spans="1:7">
      <c r="A257" s="20" t="s">
        <v>370</v>
      </c>
      <c r="B257" s="21" t="s">
        <v>235</v>
      </c>
      <c r="C257" s="21" t="s">
        <v>94</v>
      </c>
      <c r="D257" s="22" t="s">
        <v>18</v>
      </c>
      <c r="E257" s="23">
        <v>5</v>
      </c>
      <c r="F257" s="18">
        <v>70.46</v>
      </c>
      <c r="G257" s="24">
        <f t="shared" si="14"/>
        <v>352.3</v>
      </c>
    </row>
    <row r="258" s="1" customFormat="1" ht="46" customHeight="1" spans="1:7">
      <c r="A258" s="20" t="s">
        <v>371</v>
      </c>
      <c r="B258" s="21" t="s">
        <v>372</v>
      </c>
      <c r="C258" s="21" t="s">
        <v>196</v>
      </c>
      <c r="D258" s="22" t="s">
        <v>18</v>
      </c>
      <c r="E258" s="23">
        <v>12</v>
      </c>
      <c r="F258" s="18">
        <v>84.45</v>
      </c>
      <c r="G258" s="24">
        <f t="shared" si="14"/>
        <v>1013.4</v>
      </c>
    </row>
    <row r="259" s="1" customFormat="1" ht="46" customHeight="1" spans="1:7">
      <c r="A259" s="20" t="s">
        <v>373</v>
      </c>
      <c r="B259" s="21" t="s">
        <v>374</v>
      </c>
      <c r="C259" s="21" t="s">
        <v>198</v>
      </c>
      <c r="D259" s="22" t="s">
        <v>46</v>
      </c>
      <c r="E259" s="23">
        <v>59.14</v>
      </c>
      <c r="F259" s="18">
        <v>7.63</v>
      </c>
      <c r="G259" s="24">
        <f t="shared" si="14"/>
        <v>451.24</v>
      </c>
    </row>
    <row r="260" s="1" customFormat="1" ht="46" customHeight="1" spans="1:7">
      <c r="A260" s="20" t="s">
        <v>375</v>
      </c>
      <c r="B260" s="21" t="s">
        <v>376</v>
      </c>
      <c r="C260" s="21" t="s">
        <v>198</v>
      </c>
      <c r="D260" s="22" t="s">
        <v>46</v>
      </c>
      <c r="E260" s="23">
        <v>52.8</v>
      </c>
      <c r="F260" s="18">
        <v>7.63</v>
      </c>
      <c r="G260" s="24">
        <f t="shared" si="14"/>
        <v>402.86</v>
      </c>
    </row>
    <row r="261" s="1" customFormat="1" ht="36" customHeight="1" spans="1:7">
      <c r="A261" s="20" t="s">
        <v>377</v>
      </c>
      <c r="B261" s="21" t="s">
        <v>378</v>
      </c>
      <c r="C261" s="21" t="s">
        <v>210</v>
      </c>
      <c r="D261" s="22" t="s">
        <v>46</v>
      </c>
      <c r="E261" s="23">
        <v>3</v>
      </c>
      <c r="F261" s="18">
        <v>40.19</v>
      </c>
      <c r="G261" s="24">
        <f t="shared" si="14"/>
        <v>120.57</v>
      </c>
    </row>
    <row r="262" s="1" customFormat="1" ht="36" customHeight="1" spans="1:7">
      <c r="A262" s="20" t="s">
        <v>379</v>
      </c>
      <c r="B262" s="21" t="s">
        <v>380</v>
      </c>
      <c r="C262" s="21" t="s">
        <v>381</v>
      </c>
      <c r="D262" s="22" t="s">
        <v>46</v>
      </c>
      <c r="E262" s="23">
        <v>4</v>
      </c>
      <c r="F262" s="18">
        <v>33.44</v>
      </c>
      <c r="G262" s="24">
        <f t="shared" si="14"/>
        <v>133.76</v>
      </c>
    </row>
    <row r="263" s="1" customFormat="1" ht="18" customHeight="1" spans="1:7">
      <c r="A263" s="29" t="s">
        <v>382</v>
      </c>
      <c r="B263" s="30"/>
      <c r="C263" s="30"/>
      <c r="D263" s="30"/>
      <c r="E263" s="30"/>
      <c r="F263" s="30"/>
      <c r="G263" s="31"/>
    </row>
    <row r="264" s="1" customFormat="1" ht="40" customHeight="1" spans="1:7">
      <c r="A264" s="4" t="s">
        <v>0</v>
      </c>
      <c r="B264" s="4"/>
      <c r="C264" s="4"/>
      <c r="D264" s="4"/>
      <c r="E264" s="4"/>
      <c r="F264" s="5"/>
      <c r="G264" s="4"/>
    </row>
    <row r="265" s="1" customFormat="1" ht="20" customHeight="1" spans="1:7">
      <c r="A265" s="28"/>
      <c r="B265" s="28"/>
      <c r="C265" s="28"/>
      <c r="D265" s="28"/>
      <c r="E265" s="28"/>
      <c r="F265" s="8" t="s">
        <v>1</v>
      </c>
      <c r="G265" s="8"/>
    </row>
    <row r="266" s="1" customFormat="1" ht="20" customHeight="1" spans="1:7">
      <c r="A266" s="9" t="s">
        <v>2</v>
      </c>
      <c r="B266" s="10" t="s">
        <v>3</v>
      </c>
      <c r="C266" s="10" t="s">
        <v>4</v>
      </c>
      <c r="D266" s="11" t="s">
        <v>5</v>
      </c>
      <c r="E266" s="12" t="s">
        <v>6</v>
      </c>
      <c r="F266" s="12" t="s">
        <v>7</v>
      </c>
      <c r="G266" s="13" t="s">
        <v>8</v>
      </c>
    </row>
    <row r="267" s="1" customFormat="1" ht="36" customHeight="1" spans="1:7">
      <c r="A267" s="20" t="s">
        <v>383</v>
      </c>
      <c r="B267" s="21" t="s">
        <v>384</v>
      </c>
      <c r="C267" s="21" t="s">
        <v>385</v>
      </c>
      <c r="D267" s="22" t="s">
        <v>46</v>
      </c>
      <c r="E267" s="23">
        <v>4</v>
      </c>
      <c r="F267" s="18">
        <v>23.33</v>
      </c>
      <c r="G267" s="24">
        <f t="shared" ref="G267:G274" si="15">ROUND(E267*F267,2)</f>
        <v>93.32</v>
      </c>
    </row>
    <row r="268" s="1" customFormat="1" ht="46" customHeight="1" spans="1:7">
      <c r="A268" s="20" t="s">
        <v>386</v>
      </c>
      <c r="B268" s="21" t="s">
        <v>106</v>
      </c>
      <c r="C268" s="21" t="s">
        <v>107</v>
      </c>
      <c r="D268" s="22" t="s">
        <v>108</v>
      </c>
      <c r="E268" s="23">
        <v>0.61</v>
      </c>
      <c r="F268" s="18">
        <v>1307.56</v>
      </c>
      <c r="G268" s="24">
        <f t="shared" si="15"/>
        <v>797.61</v>
      </c>
    </row>
    <row r="269" s="1" customFormat="1" ht="46" customHeight="1" spans="1:7">
      <c r="A269" s="20" t="s">
        <v>387</v>
      </c>
      <c r="B269" s="21" t="s">
        <v>388</v>
      </c>
      <c r="C269" s="21" t="s">
        <v>94</v>
      </c>
      <c r="D269" s="22" t="s">
        <v>18</v>
      </c>
      <c r="E269" s="23">
        <v>1.6</v>
      </c>
      <c r="F269" s="18">
        <v>93.53</v>
      </c>
      <c r="G269" s="24">
        <f t="shared" si="15"/>
        <v>149.65</v>
      </c>
    </row>
    <row r="270" s="1" customFormat="1" ht="46" customHeight="1" spans="1:7">
      <c r="A270" s="20" t="s">
        <v>389</v>
      </c>
      <c r="B270" s="21" t="s">
        <v>390</v>
      </c>
      <c r="C270" s="21" t="s">
        <v>94</v>
      </c>
      <c r="D270" s="22" t="s">
        <v>18</v>
      </c>
      <c r="E270" s="23">
        <v>0.97</v>
      </c>
      <c r="F270" s="18">
        <v>21.78</v>
      </c>
      <c r="G270" s="24">
        <f t="shared" si="15"/>
        <v>21.13</v>
      </c>
    </row>
    <row r="271" s="1" customFormat="1" ht="46" customHeight="1" spans="1:7">
      <c r="A271" s="20" t="s">
        <v>391</v>
      </c>
      <c r="B271" s="21" t="s">
        <v>113</v>
      </c>
      <c r="C271" s="21" t="s">
        <v>94</v>
      </c>
      <c r="D271" s="22" t="s">
        <v>18</v>
      </c>
      <c r="E271" s="23">
        <v>3.66</v>
      </c>
      <c r="F271" s="18">
        <v>143.55</v>
      </c>
      <c r="G271" s="24">
        <f t="shared" si="15"/>
        <v>525.39</v>
      </c>
    </row>
    <row r="272" s="1" customFormat="1" ht="46" customHeight="1" spans="1:7">
      <c r="A272" s="20" t="s">
        <v>392</v>
      </c>
      <c r="B272" s="21" t="s">
        <v>393</v>
      </c>
      <c r="C272" s="21" t="s">
        <v>198</v>
      </c>
      <c r="D272" s="22" t="s">
        <v>46</v>
      </c>
      <c r="E272" s="23">
        <v>16</v>
      </c>
      <c r="F272" s="18">
        <v>8.13</v>
      </c>
      <c r="G272" s="24">
        <f t="shared" si="15"/>
        <v>130.08</v>
      </c>
    </row>
    <row r="273" s="1" customFormat="1" ht="46" customHeight="1" spans="1:7">
      <c r="A273" s="20" t="s">
        <v>394</v>
      </c>
      <c r="B273" s="21" t="s">
        <v>395</v>
      </c>
      <c r="C273" s="21" t="s">
        <v>200</v>
      </c>
      <c r="D273" s="22" t="s">
        <v>46</v>
      </c>
      <c r="E273" s="23">
        <v>59.14</v>
      </c>
      <c r="F273" s="18">
        <v>10.54</v>
      </c>
      <c r="G273" s="24">
        <f t="shared" si="15"/>
        <v>623.34</v>
      </c>
    </row>
    <row r="274" s="1" customFormat="1" ht="46" customHeight="1" spans="1:7">
      <c r="A274" s="20" t="s">
        <v>396</v>
      </c>
      <c r="B274" s="21" t="s">
        <v>397</v>
      </c>
      <c r="C274" s="21" t="s">
        <v>200</v>
      </c>
      <c r="D274" s="22" t="s">
        <v>46</v>
      </c>
      <c r="E274" s="23">
        <v>52.8</v>
      </c>
      <c r="F274" s="18">
        <v>9.52</v>
      </c>
      <c r="G274" s="24">
        <f t="shared" si="15"/>
        <v>502.66</v>
      </c>
    </row>
    <row r="275" s="1" customFormat="1" ht="20" customHeight="1" spans="1:7">
      <c r="A275" s="14" t="s">
        <v>398</v>
      </c>
      <c r="B275" s="15" t="s">
        <v>399</v>
      </c>
      <c r="C275" s="15"/>
      <c r="D275" s="22"/>
      <c r="E275" s="23"/>
      <c r="F275" s="18"/>
      <c r="G275" s="19">
        <f>G276</f>
        <v>1487718.81</v>
      </c>
    </row>
    <row r="276" s="1" customFormat="1" ht="20" customHeight="1" spans="1:7">
      <c r="A276" s="14" t="s">
        <v>13</v>
      </c>
      <c r="B276" s="15" t="s">
        <v>400</v>
      </c>
      <c r="C276" s="15"/>
      <c r="D276" s="22"/>
      <c r="E276" s="23"/>
      <c r="F276" s="18"/>
      <c r="G276" s="19">
        <f>SUM(G277:G305)</f>
        <v>1487718.81</v>
      </c>
    </row>
    <row r="277" s="1" customFormat="1" ht="46" customHeight="1" spans="1:7">
      <c r="A277" s="20" t="s">
        <v>15</v>
      </c>
      <c r="B277" s="21" t="s">
        <v>228</v>
      </c>
      <c r="C277" s="21" t="s">
        <v>17</v>
      </c>
      <c r="D277" s="22" t="s">
        <v>18</v>
      </c>
      <c r="E277" s="23">
        <v>3860.15</v>
      </c>
      <c r="F277" s="18">
        <v>16.28</v>
      </c>
      <c r="G277" s="24">
        <f>ROUND(E277*F277,2)</f>
        <v>62843.24</v>
      </c>
    </row>
    <row r="278" s="1" customFormat="1" ht="46" customHeight="1" spans="1:7">
      <c r="A278" s="20" t="s">
        <v>19</v>
      </c>
      <c r="B278" s="21" t="s">
        <v>401</v>
      </c>
      <c r="C278" s="21" t="s">
        <v>21</v>
      </c>
      <c r="D278" s="22" t="s">
        <v>18</v>
      </c>
      <c r="E278" s="23">
        <v>27536.15</v>
      </c>
      <c r="F278" s="18">
        <v>27.58</v>
      </c>
      <c r="G278" s="24">
        <f>ROUND(E278*F278,2)</f>
        <v>759447.02</v>
      </c>
    </row>
    <row r="279" s="1" customFormat="1" ht="46" customHeight="1" spans="1:7">
      <c r="A279" s="20" t="s">
        <v>22</v>
      </c>
      <c r="B279" s="21" t="s">
        <v>132</v>
      </c>
      <c r="C279" s="21" t="s">
        <v>24</v>
      </c>
      <c r="D279" s="22" t="s">
        <v>18</v>
      </c>
      <c r="E279" s="23">
        <v>12509.72</v>
      </c>
      <c r="F279" s="18">
        <v>24.71</v>
      </c>
      <c r="G279" s="24">
        <f>ROUND(E279*F279,2)</f>
        <v>309115.18</v>
      </c>
    </row>
    <row r="280" s="1" customFormat="1" ht="46" customHeight="1" spans="1:7">
      <c r="A280" s="20" t="s">
        <v>25</v>
      </c>
      <c r="B280" s="21" t="s">
        <v>402</v>
      </c>
      <c r="C280" s="21" t="s">
        <v>125</v>
      </c>
      <c r="D280" s="22" t="s">
        <v>18</v>
      </c>
      <c r="E280" s="23">
        <v>354.8</v>
      </c>
      <c r="F280" s="18">
        <v>124.03</v>
      </c>
      <c r="G280" s="24">
        <f>ROUND(E280*F280,2)</f>
        <v>44005.84</v>
      </c>
    </row>
    <row r="281" s="1" customFormat="1" ht="46" customHeight="1" spans="1:7">
      <c r="A281" s="20" t="s">
        <v>28</v>
      </c>
      <c r="B281" s="21" t="s">
        <v>403</v>
      </c>
      <c r="C281" s="21" t="s">
        <v>94</v>
      </c>
      <c r="D281" s="22" t="s">
        <v>18</v>
      </c>
      <c r="E281" s="23">
        <v>359.65</v>
      </c>
      <c r="F281" s="18">
        <v>177.26</v>
      </c>
      <c r="G281" s="24">
        <f>ROUND(E281*F281,2)</f>
        <v>63751.56</v>
      </c>
    </row>
    <row r="282" s="1" customFormat="1" ht="20" customHeight="1" spans="1:7">
      <c r="A282" s="29" t="s">
        <v>404</v>
      </c>
      <c r="B282" s="30"/>
      <c r="C282" s="30"/>
      <c r="D282" s="30"/>
      <c r="E282" s="30"/>
      <c r="F282" s="30"/>
      <c r="G282" s="31"/>
    </row>
    <row r="283" s="1" customFormat="1" ht="40" customHeight="1" spans="1:7">
      <c r="A283" s="4" t="s">
        <v>0</v>
      </c>
      <c r="B283" s="4"/>
      <c r="C283" s="4"/>
      <c r="D283" s="4"/>
      <c r="E283" s="4"/>
      <c r="F283" s="5"/>
      <c r="G283" s="4"/>
    </row>
    <row r="284" s="1" customFormat="1" ht="20" customHeight="1" spans="1:7">
      <c r="A284" s="28"/>
      <c r="B284" s="28"/>
      <c r="C284" s="28"/>
      <c r="D284" s="28"/>
      <c r="E284" s="28"/>
      <c r="F284" s="8" t="s">
        <v>1</v>
      </c>
      <c r="G284" s="8"/>
    </row>
    <row r="285" s="1" customFormat="1" ht="20" customHeight="1" spans="1:7">
      <c r="A285" s="9" t="s">
        <v>2</v>
      </c>
      <c r="B285" s="10" t="s">
        <v>3</v>
      </c>
      <c r="C285" s="10" t="s">
        <v>4</v>
      </c>
      <c r="D285" s="11" t="s">
        <v>5</v>
      </c>
      <c r="E285" s="12" t="s">
        <v>6</v>
      </c>
      <c r="F285" s="12" t="s">
        <v>7</v>
      </c>
      <c r="G285" s="13" t="s">
        <v>8</v>
      </c>
    </row>
    <row r="286" s="1" customFormat="1" ht="46" customHeight="1" spans="1:7">
      <c r="A286" s="20" t="s">
        <v>31</v>
      </c>
      <c r="B286" s="21" t="s">
        <v>113</v>
      </c>
      <c r="C286" s="21" t="s">
        <v>94</v>
      </c>
      <c r="D286" s="22" t="s">
        <v>18</v>
      </c>
      <c r="E286" s="23">
        <v>219.61</v>
      </c>
      <c r="F286" s="18">
        <v>143.55</v>
      </c>
      <c r="G286" s="24">
        <f t="shared" ref="G286:G301" si="16">ROUND(E286*F286,2)</f>
        <v>31525.02</v>
      </c>
    </row>
    <row r="287" s="1" customFormat="1" ht="46" customHeight="1" spans="1:7">
      <c r="A287" s="20" t="s">
        <v>34</v>
      </c>
      <c r="B287" s="21" t="s">
        <v>405</v>
      </c>
      <c r="C287" s="21" t="s">
        <v>406</v>
      </c>
      <c r="D287" s="22" t="s">
        <v>75</v>
      </c>
      <c r="E287" s="23">
        <v>697</v>
      </c>
      <c r="F287" s="18">
        <v>6.22</v>
      </c>
      <c r="G287" s="24">
        <f t="shared" si="16"/>
        <v>4335.34</v>
      </c>
    </row>
    <row r="288" s="1" customFormat="1" ht="70" customHeight="1" spans="1:7">
      <c r="A288" s="20" t="s">
        <v>37</v>
      </c>
      <c r="B288" s="21" t="s">
        <v>407</v>
      </c>
      <c r="C288" s="21" t="s">
        <v>408</v>
      </c>
      <c r="D288" s="22" t="s">
        <v>91</v>
      </c>
      <c r="E288" s="23">
        <v>8</v>
      </c>
      <c r="F288" s="18">
        <v>57</v>
      </c>
      <c r="G288" s="24">
        <f t="shared" si="16"/>
        <v>456</v>
      </c>
    </row>
    <row r="289" s="1" customFormat="1" ht="36" customHeight="1" spans="1:7">
      <c r="A289" s="20" t="s">
        <v>40</v>
      </c>
      <c r="B289" s="21" t="s">
        <v>409</v>
      </c>
      <c r="C289" s="21" t="s">
        <v>410</v>
      </c>
      <c r="D289" s="22" t="s">
        <v>75</v>
      </c>
      <c r="E289" s="23">
        <v>115</v>
      </c>
      <c r="F289" s="18">
        <v>6.16</v>
      </c>
      <c r="G289" s="24">
        <f t="shared" si="16"/>
        <v>708.4</v>
      </c>
    </row>
    <row r="290" s="1" customFormat="1" ht="36" customHeight="1" spans="1:7">
      <c r="A290" s="20" t="s">
        <v>43</v>
      </c>
      <c r="B290" s="21" t="s">
        <v>411</v>
      </c>
      <c r="C290" s="21" t="s">
        <v>412</v>
      </c>
      <c r="D290" s="22" t="s">
        <v>46</v>
      </c>
      <c r="E290" s="23">
        <v>51.75</v>
      </c>
      <c r="F290" s="18">
        <v>43.54</v>
      </c>
      <c r="G290" s="24">
        <f t="shared" si="16"/>
        <v>2253.2</v>
      </c>
    </row>
    <row r="291" s="1" customFormat="1" ht="46" customHeight="1" spans="1:7">
      <c r="A291" s="20" t="s">
        <v>47</v>
      </c>
      <c r="B291" s="21" t="s">
        <v>159</v>
      </c>
      <c r="C291" s="21" t="s">
        <v>160</v>
      </c>
      <c r="D291" s="22" t="s">
        <v>18</v>
      </c>
      <c r="E291" s="23">
        <v>80.2</v>
      </c>
      <c r="F291" s="18">
        <v>250.93</v>
      </c>
      <c r="G291" s="24">
        <f t="shared" si="16"/>
        <v>20124.59</v>
      </c>
    </row>
    <row r="292" s="1" customFormat="1" ht="46" customHeight="1" spans="1:7">
      <c r="A292" s="20" t="s">
        <v>50</v>
      </c>
      <c r="B292" s="21" t="s">
        <v>146</v>
      </c>
      <c r="C292" s="21" t="s">
        <v>413</v>
      </c>
      <c r="D292" s="22" t="s">
        <v>18</v>
      </c>
      <c r="E292" s="23">
        <v>114.37</v>
      </c>
      <c r="F292" s="18">
        <v>254.07</v>
      </c>
      <c r="G292" s="24">
        <f t="shared" si="16"/>
        <v>29057.99</v>
      </c>
    </row>
    <row r="293" s="1" customFormat="1" ht="46" customHeight="1" spans="1:7">
      <c r="A293" s="20" t="s">
        <v>54</v>
      </c>
      <c r="B293" s="21" t="s">
        <v>148</v>
      </c>
      <c r="C293" s="21" t="s">
        <v>107</v>
      </c>
      <c r="D293" s="22" t="s">
        <v>108</v>
      </c>
      <c r="E293" s="23">
        <v>2.54</v>
      </c>
      <c r="F293" s="18">
        <v>949.74</v>
      </c>
      <c r="G293" s="24">
        <f t="shared" si="16"/>
        <v>2412.34</v>
      </c>
    </row>
    <row r="294" s="1" customFormat="1" ht="46" customHeight="1" spans="1:7">
      <c r="A294" s="20" t="s">
        <v>57</v>
      </c>
      <c r="B294" s="21" t="s">
        <v>89</v>
      </c>
      <c r="C294" s="21" t="s">
        <v>90</v>
      </c>
      <c r="D294" s="22" t="s">
        <v>91</v>
      </c>
      <c r="E294" s="23">
        <v>198</v>
      </c>
      <c r="F294" s="18">
        <v>185.71</v>
      </c>
      <c r="G294" s="24">
        <f t="shared" si="16"/>
        <v>36770.58</v>
      </c>
    </row>
    <row r="295" s="1" customFormat="1" ht="36" customHeight="1" spans="1:7">
      <c r="A295" s="20" t="s">
        <v>60</v>
      </c>
      <c r="B295" s="21" t="s">
        <v>149</v>
      </c>
      <c r="C295" s="21" t="s">
        <v>150</v>
      </c>
      <c r="D295" s="22" t="s">
        <v>75</v>
      </c>
      <c r="E295" s="23">
        <v>792</v>
      </c>
      <c r="F295" s="18">
        <v>6.16</v>
      </c>
      <c r="G295" s="24">
        <f t="shared" si="16"/>
        <v>4878.72</v>
      </c>
    </row>
    <row r="296" s="1" customFormat="1" ht="36" customHeight="1" spans="1:7">
      <c r="A296" s="20" t="s">
        <v>63</v>
      </c>
      <c r="B296" s="21" t="s">
        <v>48</v>
      </c>
      <c r="C296" s="21" t="s">
        <v>49</v>
      </c>
      <c r="D296" s="22" t="s">
        <v>18</v>
      </c>
      <c r="E296" s="23">
        <v>561</v>
      </c>
      <c r="F296" s="18">
        <v>4.46</v>
      </c>
      <c r="G296" s="24">
        <f t="shared" si="16"/>
        <v>2502.06</v>
      </c>
    </row>
    <row r="297" s="1" customFormat="1" ht="36" customHeight="1" spans="1:7">
      <c r="A297" s="20" t="s">
        <v>66</v>
      </c>
      <c r="B297" s="21" t="s">
        <v>414</v>
      </c>
      <c r="C297" s="21" t="s">
        <v>155</v>
      </c>
      <c r="D297" s="22" t="s">
        <v>156</v>
      </c>
      <c r="E297" s="23">
        <v>73</v>
      </c>
      <c r="F297" s="18">
        <v>7.7</v>
      </c>
      <c r="G297" s="24">
        <f t="shared" si="16"/>
        <v>562.1</v>
      </c>
    </row>
    <row r="298" s="1" customFormat="1" ht="36" customHeight="1" spans="1:7">
      <c r="A298" s="20" t="s">
        <v>68</v>
      </c>
      <c r="B298" s="21" t="s">
        <v>44</v>
      </c>
      <c r="C298" s="21" t="s">
        <v>45</v>
      </c>
      <c r="D298" s="22" t="s">
        <v>46</v>
      </c>
      <c r="E298" s="23">
        <v>3737.46</v>
      </c>
      <c r="F298" s="18">
        <v>3.5</v>
      </c>
      <c r="G298" s="24">
        <f t="shared" si="16"/>
        <v>13081.11</v>
      </c>
    </row>
    <row r="299" s="1" customFormat="1" ht="46" customHeight="1" spans="1:7">
      <c r="A299" s="20" t="s">
        <v>70</v>
      </c>
      <c r="B299" s="21" t="s">
        <v>415</v>
      </c>
      <c r="C299" s="21" t="s">
        <v>94</v>
      </c>
      <c r="D299" s="22" t="s">
        <v>46</v>
      </c>
      <c r="E299" s="23">
        <v>3302.1</v>
      </c>
      <c r="F299" s="18">
        <v>20.93</v>
      </c>
      <c r="G299" s="24">
        <f t="shared" si="16"/>
        <v>69112.95</v>
      </c>
    </row>
    <row r="300" s="1" customFormat="1" ht="20" customHeight="1" spans="1:7">
      <c r="A300" s="29" t="s">
        <v>416</v>
      </c>
      <c r="B300" s="30"/>
      <c r="C300" s="30"/>
      <c r="D300" s="30"/>
      <c r="E300" s="30"/>
      <c r="F300" s="30"/>
      <c r="G300" s="31"/>
    </row>
    <row r="301" s="1" customFormat="1" ht="40" customHeight="1" spans="1:7">
      <c r="A301" s="4" t="s">
        <v>0</v>
      </c>
      <c r="B301" s="4"/>
      <c r="C301" s="4"/>
      <c r="D301" s="4"/>
      <c r="E301" s="4"/>
      <c r="F301" s="5"/>
      <c r="G301" s="4"/>
    </row>
    <row r="302" s="1" customFormat="1" ht="20" customHeight="1" spans="1:7">
      <c r="A302" s="28"/>
      <c r="B302" s="28"/>
      <c r="C302" s="28"/>
      <c r="D302" s="28"/>
      <c r="E302" s="28"/>
      <c r="F302" s="8" t="s">
        <v>1</v>
      </c>
      <c r="G302" s="8"/>
    </row>
    <row r="303" s="1" customFormat="1" ht="20" customHeight="1" spans="1:7">
      <c r="A303" s="9" t="s">
        <v>2</v>
      </c>
      <c r="B303" s="10" t="s">
        <v>3</v>
      </c>
      <c r="C303" s="10" t="s">
        <v>4</v>
      </c>
      <c r="D303" s="11" t="s">
        <v>5</v>
      </c>
      <c r="E303" s="12" t="s">
        <v>6</v>
      </c>
      <c r="F303" s="12" t="s">
        <v>7</v>
      </c>
      <c r="G303" s="13" t="s">
        <v>8</v>
      </c>
    </row>
    <row r="304" s="1" customFormat="1" ht="46" customHeight="1" spans="1:7">
      <c r="A304" s="20" t="s">
        <v>72</v>
      </c>
      <c r="B304" s="21" t="s">
        <v>417</v>
      </c>
      <c r="C304" s="21" t="s">
        <v>56</v>
      </c>
      <c r="D304" s="22" t="s">
        <v>46</v>
      </c>
      <c r="E304" s="23">
        <v>3302.1</v>
      </c>
      <c r="F304" s="18">
        <v>3.1</v>
      </c>
      <c r="G304" s="24">
        <f>ROUND(E304*F304,2)</f>
        <v>10236.51</v>
      </c>
    </row>
    <row r="305" s="1" customFormat="1" ht="46" customHeight="1" spans="1:7">
      <c r="A305" s="20" t="s">
        <v>76</v>
      </c>
      <c r="B305" s="21" t="s">
        <v>418</v>
      </c>
      <c r="C305" s="21" t="s">
        <v>285</v>
      </c>
      <c r="D305" s="22" t="s">
        <v>46</v>
      </c>
      <c r="E305" s="23">
        <v>3302.1</v>
      </c>
      <c r="F305" s="18">
        <v>6.22</v>
      </c>
      <c r="G305" s="24">
        <f>ROUND(E305*F305,2)</f>
        <v>20539.06</v>
      </c>
    </row>
    <row r="306" s="1" customFormat="1" ht="20" customHeight="1" spans="1:7">
      <c r="A306" s="14" t="s">
        <v>419</v>
      </c>
      <c r="B306" s="15" t="s">
        <v>420</v>
      </c>
      <c r="C306" s="15"/>
      <c r="D306" s="22"/>
      <c r="E306" s="23"/>
      <c r="F306" s="18"/>
      <c r="G306" s="19">
        <f>G307</f>
        <v>78605.63</v>
      </c>
    </row>
    <row r="307" s="1" customFormat="1" ht="60" customHeight="1" spans="1:7">
      <c r="A307" s="33">
        <v>1</v>
      </c>
      <c r="B307" s="34" t="s">
        <v>421</v>
      </c>
      <c r="C307" s="34" t="s">
        <v>422</v>
      </c>
      <c r="D307" s="35" t="s">
        <v>46</v>
      </c>
      <c r="E307" s="35">
        <v>85.77</v>
      </c>
      <c r="F307" s="18">
        <v>916.47</v>
      </c>
      <c r="G307" s="19">
        <f t="shared" ref="G307:G314" si="17">ROUND(E307*F307,2)</f>
        <v>78605.63</v>
      </c>
    </row>
    <row r="308" s="1" customFormat="1" ht="18" customHeight="1" spans="1:7">
      <c r="A308" s="14" t="s">
        <v>423</v>
      </c>
      <c r="B308" s="15" t="s">
        <v>424</v>
      </c>
      <c r="C308" s="15"/>
      <c r="D308" s="16"/>
      <c r="E308" s="17"/>
      <c r="F308" s="18"/>
      <c r="G308" s="19">
        <f>G309+G329</f>
        <v>696864.68</v>
      </c>
    </row>
    <row r="309" s="1" customFormat="1" ht="18" customHeight="1" spans="1:7">
      <c r="A309" s="14" t="s">
        <v>425</v>
      </c>
      <c r="B309" s="15" t="s">
        <v>426</v>
      </c>
      <c r="C309" s="15"/>
      <c r="D309" s="22"/>
      <c r="E309" s="23"/>
      <c r="F309" s="18"/>
      <c r="G309" s="19">
        <f>G310+G315+G320</f>
        <v>23179.87</v>
      </c>
    </row>
    <row r="310" s="1" customFormat="1" ht="18" customHeight="1" spans="1:7">
      <c r="A310" s="14" t="s">
        <v>13</v>
      </c>
      <c r="B310" s="15" t="s">
        <v>427</v>
      </c>
      <c r="C310" s="15"/>
      <c r="D310" s="22"/>
      <c r="E310" s="23"/>
      <c r="F310" s="18"/>
      <c r="G310" s="19">
        <f>SUM(G311:G314)</f>
        <v>9574.24</v>
      </c>
    </row>
    <row r="311" s="1" customFormat="1" ht="46" customHeight="1" spans="1:7">
      <c r="A311" s="20" t="s">
        <v>15</v>
      </c>
      <c r="B311" s="21" t="s">
        <v>428</v>
      </c>
      <c r="C311" s="21" t="s">
        <v>24</v>
      </c>
      <c r="D311" s="22" t="s">
        <v>18</v>
      </c>
      <c r="E311" s="23">
        <v>233.21</v>
      </c>
      <c r="F311" s="18">
        <v>22.67</v>
      </c>
      <c r="G311" s="24">
        <f t="shared" si="17"/>
        <v>5286.87</v>
      </c>
    </row>
    <row r="312" s="1" customFormat="1" ht="36" customHeight="1" spans="1:7">
      <c r="A312" s="20" t="s">
        <v>19</v>
      </c>
      <c r="B312" s="21" t="s">
        <v>429</v>
      </c>
      <c r="C312" s="21" t="s">
        <v>65</v>
      </c>
      <c r="D312" s="22" t="s">
        <v>46</v>
      </c>
      <c r="E312" s="23">
        <v>58.13</v>
      </c>
      <c r="F312" s="18">
        <v>3.82</v>
      </c>
      <c r="G312" s="24">
        <f t="shared" si="17"/>
        <v>222.06</v>
      </c>
    </row>
    <row r="313" s="1" customFormat="1" ht="46" customHeight="1" spans="1:7">
      <c r="A313" s="20" t="s">
        <v>22</v>
      </c>
      <c r="B313" s="21" t="s">
        <v>430</v>
      </c>
      <c r="C313" s="21" t="s">
        <v>24</v>
      </c>
      <c r="D313" s="22" t="s">
        <v>18</v>
      </c>
      <c r="E313" s="23">
        <v>17.44</v>
      </c>
      <c r="F313" s="18">
        <v>15.94</v>
      </c>
      <c r="G313" s="24">
        <f t="shared" si="17"/>
        <v>277.99</v>
      </c>
    </row>
    <row r="314" s="1" customFormat="1" ht="36" customHeight="1" spans="1:7">
      <c r="A314" s="20" t="s">
        <v>25</v>
      </c>
      <c r="B314" s="21" t="s">
        <v>431</v>
      </c>
      <c r="C314" s="21" t="s">
        <v>432</v>
      </c>
      <c r="D314" s="22" t="s">
        <v>18</v>
      </c>
      <c r="E314" s="23">
        <v>250.65</v>
      </c>
      <c r="F314" s="18">
        <v>15.11</v>
      </c>
      <c r="G314" s="24">
        <f t="shared" si="17"/>
        <v>3787.32</v>
      </c>
    </row>
    <row r="315" s="1" customFormat="1" ht="18" customHeight="1" spans="1:7">
      <c r="A315" s="14" t="s">
        <v>213</v>
      </c>
      <c r="B315" s="15" t="s">
        <v>433</v>
      </c>
      <c r="C315" s="15"/>
      <c r="D315" s="22"/>
      <c r="E315" s="23"/>
      <c r="F315" s="18"/>
      <c r="G315" s="19">
        <f>SUM(G316:G319)</f>
        <v>4997.65</v>
      </c>
    </row>
    <row r="316" s="1" customFormat="1" ht="46" customHeight="1" spans="1:7">
      <c r="A316" s="20" t="s">
        <v>215</v>
      </c>
      <c r="B316" s="21" t="s">
        <v>428</v>
      </c>
      <c r="C316" s="21" t="s">
        <v>24</v>
      </c>
      <c r="D316" s="22" t="s">
        <v>18</v>
      </c>
      <c r="E316" s="23">
        <v>106.36</v>
      </c>
      <c r="F316" s="18">
        <v>22.67</v>
      </c>
      <c r="G316" s="24">
        <f t="shared" ref="G316:G319" si="18">ROUND(E316*F316,2)</f>
        <v>2411.18</v>
      </c>
    </row>
    <row r="317" s="1" customFormat="1" ht="36" customHeight="1" spans="1:7">
      <c r="A317" s="20" t="s">
        <v>225</v>
      </c>
      <c r="B317" s="21" t="s">
        <v>429</v>
      </c>
      <c r="C317" s="21" t="s">
        <v>65</v>
      </c>
      <c r="D317" s="22" t="s">
        <v>46</v>
      </c>
      <c r="E317" s="23">
        <v>42.36</v>
      </c>
      <c r="F317" s="18">
        <v>3.82</v>
      </c>
      <c r="G317" s="24">
        <f t="shared" si="18"/>
        <v>161.82</v>
      </c>
    </row>
    <row r="318" s="1" customFormat="1" ht="46" customHeight="1" spans="1:7">
      <c r="A318" s="20" t="s">
        <v>290</v>
      </c>
      <c r="B318" s="21" t="s">
        <v>430</v>
      </c>
      <c r="C318" s="21" t="s">
        <v>24</v>
      </c>
      <c r="D318" s="22" t="s">
        <v>18</v>
      </c>
      <c r="E318" s="23">
        <v>26.33</v>
      </c>
      <c r="F318" s="18">
        <v>15.94</v>
      </c>
      <c r="G318" s="24">
        <f t="shared" si="18"/>
        <v>419.7</v>
      </c>
    </row>
    <row r="319" s="1" customFormat="1" ht="36" customHeight="1" spans="1:7">
      <c r="A319" s="20" t="s">
        <v>292</v>
      </c>
      <c r="B319" s="21" t="s">
        <v>431</v>
      </c>
      <c r="C319" s="21" t="s">
        <v>432</v>
      </c>
      <c r="D319" s="22" t="s">
        <v>18</v>
      </c>
      <c r="E319" s="23">
        <v>132.69</v>
      </c>
      <c r="F319" s="18">
        <v>15.11</v>
      </c>
      <c r="G319" s="24">
        <f t="shared" si="18"/>
        <v>2004.95</v>
      </c>
    </row>
    <row r="320" s="1" customFormat="1" ht="18" customHeight="1" spans="1:7">
      <c r="A320" s="14" t="s">
        <v>316</v>
      </c>
      <c r="B320" s="15" t="s">
        <v>434</v>
      </c>
      <c r="C320" s="15"/>
      <c r="D320" s="22"/>
      <c r="E320" s="23"/>
      <c r="F320" s="18"/>
      <c r="G320" s="19">
        <f>SUM(G321:G328)</f>
        <v>8607.98</v>
      </c>
    </row>
    <row r="321" s="1" customFormat="1" ht="46" customHeight="1" spans="1:7">
      <c r="A321" s="20" t="s">
        <v>318</v>
      </c>
      <c r="B321" s="21" t="s">
        <v>428</v>
      </c>
      <c r="C321" s="21" t="s">
        <v>24</v>
      </c>
      <c r="D321" s="22" t="s">
        <v>18</v>
      </c>
      <c r="E321" s="23">
        <v>209.72</v>
      </c>
      <c r="F321" s="18">
        <v>22.67</v>
      </c>
      <c r="G321" s="24">
        <f>ROUND(E321*F321,2)</f>
        <v>4754.35</v>
      </c>
    </row>
    <row r="322" s="1" customFormat="1" ht="18" customHeight="1" spans="1:7">
      <c r="A322" s="29" t="s">
        <v>435</v>
      </c>
      <c r="B322" s="30"/>
      <c r="C322" s="30"/>
      <c r="D322" s="30"/>
      <c r="E322" s="30"/>
      <c r="F322" s="30"/>
      <c r="G322" s="31"/>
    </row>
    <row r="323" s="1" customFormat="1" ht="40" customHeight="1" spans="1:7">
      <c r="A323" s="4" t="s">
        <v>0</v>
      </c>
      <c r="B323" s="4"/>
      <c r="C323" s="4"/>
      <c r="D323" s="4"/>
      <c r="E323" s="4"/>
      <c r="F323" s="5"/>
      <c r="G323" s="4"/>
    </row>
    <row r="324" s="1" customFormat="1" ht="20" customHeight="1" spans="1:7">
      <c r="A324" s="28"/>
      <c r="B324" s="28"/>
      <c r="C324" s="28"/>
      <c r="D324" s="28"/>
      <c r="E324" s="28"/>
      <c r="F324" s="8" t="s">
        <v>1</v>
      </c>
      <c r="G324" s="8"/>
    </row>
    <row r="325" s="1" customFormat="1" ht="20" customHeight="1" spans="1:7">
      <c r="A325" s="9" t="s">
        <v>2</v>
      </c>
      <c r="B325" s="10" t="s">
        <v>3</v>
      </c>
      <c r="C325" s="10" t="s">
        <v>4</v>
      </c>
      <c r="D325" s="11" t="s">
        <v>5</v>
      </c>
      <c r="E325" s="12" t="s">
        <v>6</v>
      </c>
      <c r="F325" s="12" t="s">
        <v>7</v>
      </c>
      <c r="G325" s="13" t="s">
        <v>8</v>
      </c>
    </row>
    <row r="326" s="1" customFormat="1" ht="36" customHeight="1" spans="1:7">
      <c r="A326" s="20" t="s">
        <v>319</v>
      </c>
      <c r="B326" s="21" t="s">
        <v>429</v>
      </c>
      <c r="C326" s="21" t="s">
        <v>65</v>
      </c>
      <c r="D326" s="22" t="s">
        <v>46</v>
      </c>
      <c r="E326" s="23">
        <v>52.13</v>
      </c>
      <c r="F326" s="18">
        <v>3.82</v>
      </c>
      <c r="G326" s="24">
        <f>ROUND(E326*F326,2)</f>
        <v>199.14</v>
      </c>
    </row>
    <row r="327" s="1" customFormat="1" ht="46" customHeight="1" spans="1:7">
      <c r="A327" s="20" t="s">
        <v>320</v>
      </c>
      <c r="B327" s="21" t="s">
        <v>430</v>
      </c>
      <c r="C327" s="21" t="s">
        <v>24</v>
      </c>
      <c r="D327" s="22" t="s">
        <v>18</v>
      </c>
      <c r="E327" s="23">
        <v>15.64</v>
      </c>
      <c r="F327" s="18">
        <v>15.94</v>
      </c>
      <c r="G327" s="24">
        <f>ROUND(E327*F327,2)</f>
        <v>249.3</v>
      </c>
    </row>
    <row r="328" s="1" customFormat="1" ht="36" customHeight="1" spans="1:7">
      <c r="A328" s="20" t="s">
        <v>321</v>
      </c>
      <c r="B328" s="21" t="s">
        <v>431</v>
      </c>
      <c r="C328" s="21" t="s">
        <v>432</v>
      </c>
      <c r="D328" s="22" t="s">
        <v>18</v>
      </c>
      <c r="E328" s="23">
        <v>225.36</v>
      </c>
      <c r="F328" s="18">
        <v>15.11</v>
      </c>
      <c r="G328" s="24">
        <f>ROUND(E328*F328,2)</f>
        <v>3405.19</v>
      </c>
    </row>
    <row r="329" s="1" customFormat="1" ht="20" customHeight="1" spans="1:7">
      <c r="A329" s="14" t="s">
        <v>436</v>
      </c>
      <c r="B329" s="15" t="s">
        <v>437</v>
      </c>
      <c r="C329" s="15"/>
      <c r="D329" s="22"/>
      <c r="E329" s="23"/>
      <c r="F329" s="18"/>
      <c r="G329" s="19">
        <f>G330</f>
        <v>673684.81</v>
      </c>
    </row>
    <row r="330" s="1" customFormat="1" ht="20" customHeight="1" spans="1:7">
      <c r="A330" s="14" t="s">
        <v>13</v>
      </c>
      <c r="B330" s="15" t="s">
        <v>438</v>
      </c>
      <c r="C330" s="15"/>
      <c r="D330" s="22"/>
      <c r="E330" s="23"/>
      <c r="F330" s="18"/>
      <c r="G330" s="19">
        <f>SUM(G331:G358)</f>
        <v>673684.81</v>
      </c>
    </row>
    <row r="331" s="1" customFormat="1" ht="46" customHeight="1" spans="1:7">
      <c r="A331" s="20" t="s">
        <v>15</v>
      </c>
      <c r="B331" s="21" t="s">
        <v>230</v>
      </c>
      <c r="C331" s="21" t="s">
        <v>24</v>
      </c>
      <c r="D331" s="22" t="s">
        <v>18</v>
      </c>
      <c r="E331" s="23">
        <v>50.61</v>
      </c>
      <c r="F331" s="18">
        <v>38.74</v>
      </c>
      <c r="G331" s="24">
        <f t="shared" ref="G331:G340" si="19">ROUND(E331*F331,2)</f>
        <v>1960.63</v>
      </c>
    </row>
    <row r="332" s="1" customFormat="1" ht="46" customHeight="1" spans="1:7">
      <c r="A332" s="20" t="s">
        <v>19</v>
      </c>
      <c r="B332" s="21" t="s">
        <v>439</v>
      </c>
      <c r="C332" s="21" t="s">
        <v>440</v>
      </c>
      <c r="D332" s="22" t="s">
        <v>18</v>
      </c>
      <c r="E332" s="23">
        <v>1824.8</v>
      </c>
      <c r="F332" s="18">
        <v>132.65</v>
      </c>
      <c r="G332" s="24">
        <f t="shared" si="19"/>
        <v>242059.72</v>
      </c>
    </row>
    <row r="333" s="1" customFormat="1" ht="46" customHeight="1" spans="1:7">
      <c r="A333" s="20" t="s">
        <v>22</v>
      </c>
      <c r="B333" s="21" t="s">
        <v>441</v>
      </c>
      <c r="C333" s="21" t="s">
        <v>94</v>
      </c>
      <c r="D333" s="22" t="s">
        <v>18</v>
      </c>
      <c r="E333" s="23">
        <v>49</v>
      </c>
      <c r="F333" s="18">
        <v>130.04</v>
      </c>
      <c r="G333" s="24">
        <f t="shared" si="19"/>
        <v>6371.96</v>
      </c>
    </row>
    <row r="334" s="1" customFormat="1" ht="46" customHeight="1" spans="1:7">
      <c r="A334" s="20" t="s">
        <v>25</v>
      </c>
      <c r="B334" s="21" t="s">
        <v>442</v>
      </c>
      <c r="C334" s="21" t="s">
        <v>94</v>
      </c>
      <c r="D334" s="22" t="s">
        <v>18</v>
      </c>
      <c r="E334" s="23">
        <v>248.4</v>
      </c>
      <c r="F334" s="18">
        <v>138.12</v>
      </c>
      <c r="G334" s="24">
        <f t="shared" si="19"/>
        <v>34309.01</v>
      </c>
    </row>
    <row r="335" s="1" customFormat="1" ht="46" customHeight="1" spans="1:7">
      <c r="A335" s="20" t="s">
        <v>28</v>
      </c>
      <c r="B335" s="21" t="s">
        <v>443</v>
      </c>
      <c r="C335" s="21" t="s">
        <v>94</v>
      </c>
      <c r="D335" s="22" t="s">
        <v>18</v>
      </c>
      <c r="E335" s="23">
        <v>226.8</v>
      </c>
      <c r="F335" s="18">
        <v>169.7</v>
      </c>
      <c r="G335" s="24">
        <f t="shared" si="19"/>
        <v>38487.96</v>
      </c>
    </row>
    <row r="336" s="1" customFormat="1" ht="46" customHeight="1" spans="1:7">
      <c r="A336" s="20" t="s">
        <v>31</v>
      </c>
      <c r="B336" s="21" t="s">
        <v>444</v>
      </c>
      <c r="C336" s="21" t="s">
        <v>94</v>
      </c>
      <c r="D336" s="22" t="s">
        <v>18</v>
      </c>
      <c r="E336" s="23">
        <v>321.3</v>
      </c>
      <c r="F336" s="18">
        <v>169.7</v>
      </c>
      <c r="G336" s="24">
        <f t="shared" si="19"/>
        <v>54524.61</v>
      </c>
    </row>
    <row r="337" s="1" customFormat="1" ht="46" customHeight="1" spans="1:7">
      <c r="A337" s="20" t="s">
        <v>34</v>
      </c>
      <c r="B337" s="21" t="s">
        <v>445</v>
      </c>
      <c r="C337" s="21" t="s">
        <v>160</v>
      </c>
      <c r="D337" s="22" t="s">
        <v>18</v>
      </c>
      <c r="E337" s="23">
        <v>110.16</v>
      </c>
      <c r="F337" s="18">
        <v>266.33</v>
      </c>
      <c r="G337" s="24">
        <f t="shared" si="19"/>
        <v>29338.91</v>
      </c>
    </row>
    <row r="338" s="1" customFormat="1" ht="46" customHeight="1" spans="1:7">
      <c r="A338" s="20" t="s">
        <v>37</v>
      </c>
      <c r="B338" s="21" t="s">
        <v>446</v>
      </c>
      <c r="C338" s="21" t="s">
        <v>160</v>
      </c>
      <c r="D338" s="22" t="s">
        <v>18</v>
      </c>
      <c r="E338" s="23">
        <v>78.3</v>
      </c>
      <c r="F338" s="18">
        <v>231.63</v>
      </c>
      <c r="G338" s="24">
        <f t="shared" si="19"/>
        <v>18136.63</v>
      </c>
    </row>
    <row r="339" s="1" customFormat="1" ht="46" customHeight="1" spans="1:7">
      <c r="A339" s="20" t="s">
        <v>40</v>
      </c>
      <c r="B339" s="21" t="s">
        <v>447</v>
      </c>
      <c r="C339" s="21" t="s">
        <v>448</v>
      </c>
      <c r="D339" s="22" t="s">
        <v>46</v>
      </c>
      <c r="E339" s="23">
        <v>1101.6</v>
      </c>
      <c r="F339" s="18">
        <v>45</v>
      </c>
      <c r="G339" s="24">
        <f t="shared" si="19"/>
        <v>49572</v>
      </c>
    </row>
    <row r="340" s="1" customFormat="1" ht="46" customHeight="1" spans="1:7">
      <c r="A340" s="20" t="s">
        <v>43</v>
      </c>
      <c r="B340" s="21" t="s">
        <v>449</v>
      </c>
      <c r="C340" s="21" t="s">
        <v>90</v>
      </c>
      <c r="D340" s="22" t="s">
        <v>91</v>
      </c>
      <c r="E340" s="23">
        <v>1620</v>
      </c>
      <c r="F340" s="18">
        <v>28.04</v>
      </c>
      <c r="G340" s="24">
        <f t="shared" si="19"/>
        <v>45424.8</v>
      </c>
    </row>
    <row r="341" s="1" customFormat="1" ht="20" customHeight="1" spans="1:7">
      <c r="A341" s="29" t="s">
        <v>450</v>
      </c>
      <c r="B341" s="30"/>
      <c r="C341" s="30"/>
      <c r="D341" s="30"/>
      <c r="E341" s="30"/>
      <c r="F341" s="30"/>
      <c r="G341" s="31"/>
    </row>
    <row r="342" s="1" customFormat="1" ht="40" customHeight="1" spans="1:7">
      <c r="A342" s="4" t="s">
        <v>0</v>
      </c>
      <c r="B342" s="4"/>
      <c r="C342" s="4"/>
      <c r="D342" s="4"/>
      <c r="E342" s="4"/>
      <c r="F342" s="5"/>
      <c r="G342" s="4"/>
    </row>
    <row r="343" s="1" customFormat="1" ht="18" customHeight="1" spans="1:7">
      <c r="A343" s="28"/>
      <c r="B343" s="28"/>
      <c r="C343" s="28"/>
      <c r="D343" s="28"/>
      <c r="E343" s="28"/>
      <c r="F343" s="8" t="s">
        <v>1</v>
      </c>
      <c r="G343" s="8"/>
    </row>
    <row r="344" s="1" customFormat="1" ht="18" customHeight="1" spans="1:7">
      <c r="A344" s="9" t="s">
        <v>2</v>
      </c>
      <c r="B344" s="10" t="s">
        <v>3</v>
      </c>
      <c r="C344" s="10" t="s">
        <v>4</v>
      </c>
      <c r="D344" s="11" t="s">
        <v>5</v>
      </c>
      <c r="E344" s="12" t="s">
        <v>6</v>
      </c>
      <c r="F344" s="12" t="s">
        <v>7</v>
      </c>
      <c r="G344" s="13" t="s">
        <v>8</v>
      </c>
    </row>
    <row r="345" s="1" customFormat="1" ht="46" customHeight="1" spans="1:7">
      <c r="A345" s="20" t="s">
        <v>47</v>
      </c>
      <c r="B345" s="21" t="s">
        <v>451</v>
      </c>
      <c r="C345" s="21" t="s">
        <v>107</v>
      </c>
      <c r="D345" s="22" t="s">
        <v>108</v>
      </c>
      <c r="E345" s="23">
        <v>5.2</v>
      </c>
      <c r="F345" s="18">
        <v>1449.74</v>
      </c>
      <c r="G345" s="24">
        <f t="shared" ref="G345:G358" si="20">ROUND(E345*F345,2)</f>
        <v>7538.65</v>
      </c>
    </row>
    <row r="346" s="1" customFormat="1" ht="46" customHeight="1" spans="1:7">
      <c r="A346" s="20" t="s">
        <v>50</v>
      </c>
      <c r="B346" s="21" t="s">
        <v>452</v>
      </c>
      <c r="C346" s="21" t="s">
        <v>410</v>
      </c>
      <c r="D346" s="22" t="s">
        <v>75</v>
      </c>
      <c r="E346" s="23">
        <v>225</v>
      </c>
      <c r="F346" s="18">
        <v>6.01</v>
      </c>
      <c r="G346" s="24">
        <f t="shared" si="20"/>
        <v>1352.25</v>
      </c>
    </row>
    <row r="347" s="1" customFormat="1" ht="46" customHeight="1" spans="1:7">
      <c r="A347" s="20" t="s">
        <v>54</v>
      </c>
      <c r="B347" s="21" t="s">
        <v>453</v>
      </c>
      <c r="C347" s="21" t="s">
        <v>90</v>
      </c>
      <c r="D347" s="22" t="s">
        <v>91</v>
      </c>
      <c r="E347" s="23">
        <v>366</v>
      </c>
      <c r="F347" s="18">
        <v>26.04</v>
      </c>
      <c r="G347" s="24">
        <f t="shared" si="20"/>
        <v>9530.64</v>
      </c>
    </row>
    <row r="348" s="1" customFormat="1" ht="46" customHeight="1" spans="1:7">
      <c r="A348" s="20" t="s">
        <v>57</v>
      </c>
      <c r="B348" s="21" t="s">
        <v>106</v>
      </c>
      <c r="C348" s="21" t="s">
        <v>107</v>
      </c>
      <c r="D348" s="22" t="s">
        <v>108</v>
      </c>
      <c r="E348" s="23">
        <v>79.84</v>
      </c>
      <c r="F348" s="18">
        <v>1307.56</v>
      </c>
      <c r="G348" s="24">
        <f t="shared" si="20"/>
        <v>104395.59</v>
      </c>
    </row>
    <row r="349" s="1" customFormat="1" ht="46" customHeight="1" spans="1:7">
      <c r="A349" s="20" t="s">
        <v>60</v>
      </c>
      <c r="B349" s="21" t="s">
        <v>454</v>
      </c>
      <c r="C349" s="21" t="s">
        <v>455</v>
      </c>
      <c r="D349" s="22" t="s">
        <v>108</v>
      </c>
      <c r="E349" s="23">
        <v>3.38</v>
      </c>
      <c r="F349" s="18">
        <v>2605.37</v>
      </c>
      <c r="G349" s="24">
        <f t="shared" si="20"/>
        <v>8806.15</v>
      </c>
    </row>
    <row r="350" s="1" customFormat="1" ht="46" customHeight="1" spans="1:7">
      <c r="A350" s="20" t="s">
        <v>63</v>
      </c>
      <c r="B350" s="21" t="s">
        <v>456</v>
      </c>
      <c r="C350" s="21" t="s">
        <v>107</v>
      </c>
      <c r="D350" s="22" t="s">
        <v>108</v>
      </c>
      <c r="E350" s="23">
        <v>1.81</v>
      </c>
      <c r="F350" s="18">
        <v>1307.56</v>
      </c>
      <c r="G350" s="24">
        <f t="shared" si="20"/>
        <v>2366.68</v>
      </c>
    </row>
    <row r="351" s="1" customFormat="1" ht="46" customHeight="1" spans="1:7">
      <c r="A351" s="20" t="s">
        <v>66</v>
      </c>
      <c r="B351" s="21" t="s">
        <v>86</v>
      </c>
      <c r="C351" s="21" t="s">
        <v>87</v>
      </c>
      <c r="D351" s="22" t="s">
        <v>46</v>
      </c>
      <c r="E351" s="23">
        <v>79.65</v>
      </c>
      <c r="F351" s="18">
        <v>88.47</v>
      </c>
      <c r="G351" s="24">
        <f t="shared" si="20"/>
        <v>7046.64</v>
      </c>
    </row>
    <row r="352" s="1" customFormat="1" ht="46" customHeight="1" spans="1:7">
      <c r="A352" s="20" t="s">
        <v>68</v>
      </c>
      <c r="B352" s="21" t="s">
        <v>457</v>
      </c>
      <c r="C352" s="21" t="s">
        <v>84</v>
      </c>
      <c r="D352" s="22" t="s">
        <v>75</v>
      </c>
      <c r="E352" s="23">
        <v>201.96</v>
      </c>
      <c r="F352" s="18">
        <v>14.99</v>
      </c>
      <c r="G352" s="24">
        <f t="shared" si="20"/>
        <v>3027.38</v>
      </c>
    </row>
    <row r="353" s="1" customFormat="1" ht="46" customHeight="1" spans="1:7">
      <c r="A353" s="20" t="s">
        <v>70</v>
      </c>
      <c r="B353" s="21" t="s">
        <v>458</v>
      </c>
      <c r="C353" s="21" t="s">
        <v>459</v>
      </c>
      <c r="D353" s="22" t="s">
        <v>75</v>
      </c>
      <c r="E353" s="23">
        <v>17</v>
      </c>
      <c r="F353" s="18">
        <v>101.1</v>
      </c>
      <c r="G353" s="24">
        <f t="shared" si="20"/>
        <v>1718.7</v>
      </c>
    </row>
    <row r="354" s="1" customFormat="1" ht="46" customHeight="1" spans="1:7">
      <c r="A354" s="20" t="s">
        <v>72</v>
      </c>
      <c r="B354" s="21" t="s">
        <v>460</v>
      </c>
      <c r="C354" s="21" t="s">
        <v>160</v>
      </c>
      <c r="D354" s="22" t="s">
        <v>18</v>
      </c>
      <c r="E354" s="23">
        <v>4.56</v>
      </c>
      <c r="F354" s="18">
        <v>254.07</v>
      </c>
      <c r="G354" s="24">
        <f t="shared" si="20"/>
        <v>1158.56</v>
      </c>
    </row>
    <row r="355" s="1" customFormat="1" ht="46" customHeight="1" spans="1:7">
      <c r="A355" s="20" t="s">
        <v>76</v>
      </c>
      <c r="B355" s="21" t="s">
        <v>461</v>
      </c>
      <c r="C355" s="21" t="s">
        <v>410</v>
      </c>
      <c r="D355" s="22" t="s">
        <v>75</v>
      </c>
      <c r="E355" s="23">
        <v>63</v>
      </c>
      <c r="F355" s="18">
        <v>6.01</v>
      </c>
      <c r="G355" s="24">
        <f t="shared" si="20"/>
        <v>378.63</v>
      </c>
    </row>
    <row r="356" s="1" customFormat="1" ht="46" customHeight="1" spans="1:7">
      <c r="A356" s="20" t="s">
        <v>79</v>
      </c>
      <c r="B356" s="21" t="s">
        <v>462</v>
      </c>
      <c r="C356" s="21" t="s">
        <v>90</v>
      </c>
      <c r="D356" s="22" t="s">
        <v>91</v>
      </c>
      <c r="E356" s="23">
        <v>66</v>
      </c>
      <c r="F356" s="18">
        <v>26.04</v>
      </c>
      <c r="G356" s="24">
        <f t="shared" si="20"/>
        <v>1718.64</v>
      </c>
    </row>
    <row r="357" s="1" customFormat="1" ht="46" customHeight="1" spans="1:7">
      <c r="A357" s="20" t="s">
        <v>82</v>
      </c>
      <c r="B357" s="21" t="s">
        <v>463</v>
      </c>
      <c r="C357" s="21" t="s">
        <v>36</v>
      </c>
      <c r="D357" s="22" t="s">
        <v>18</v>
      </c>
      <c r="E357" s="23">
        <v>28.27</v>
      </c>
      <c r="F357" s="18">
        <v>34.51</v>
      </c>
      <c r="G357" s="24">
        <f t="shared" si="20"/>
        <v>975.6</v>
      </c>
    </row>
    <row r="358" s="1" customFormat="1" ht="46" customHeight="1" spans="1:7">
      <c r="A358" s="20" t="s">
        <v>85</v>
      </c>
      <c r="B358" s="21" t="s">
        <v>464</v>
      </c>
      <c r="C358" s="21" t="s">
        <v>160</v>
      </c>
      <c r="D358" s="22" t="s">
        <v>18</v>
      </c>
      <c r="E358" s="23">
        <v>24.76</v>
      </c>
      <c r="F358" s="18">
        <v>140.73</v>
      </c>
      <c r="G358" s="24">
        <f t="shared" si="20"/>
        <v>3484.47</v>
      </c>
    </row>
    <row r="359" s="1" customFormat="1" ht="18" customHeight="1" spans="1:7">
      <c r="A359" s="29" t="s">
        <v>465</v>
      </c>
      <c r="B359" s="30"/>
      <c r="C359" s="30"/>
      <c r="D359" s="30"/>
      <c r="E359" s="30"/>
      <c r="F359" s="30"/>
      <c r="G359" s="31"/>
    </row>
    <row r="360" s="1" customFormat="1" ht="40" customHeight="1" spans="1:7">
      <c r="A360" s="4" t="s">
        <v>0</v>
      </c>
      <c r="B360" s="4"/>
      <c r="C360" s="4"/>
      <c r="D360" s="4"/>
      <c r="E360" s="4"/>
      <c r="F360" s="5"/>
      <c r="G360" s="4"/>
    </row>
    <row r="361" s="1" customFormat="1" ht="20" customHeight="1" spans="1:7">
      <c r="A361" s="28"/>
      <c r="B361" s="28"/>
      <c r="C361" s="28"/>
      <c r="D361" s="28"/>
      <c r="E361" s="28"/>
      <c r="F361" s="8" t="s">
        <v>1</v>
      </c>
      <c r="G361" s="8"/>
    </row>
    <row r="362" s="1" customFormat="1" ht="20" customHeight="1" spans="1:7">
      <c r="A362" s="9" t="s">
        <v>2</v>
      </c>
      <c r="B362" s="10" t="s">
        <v>3</v>
      </c>
      <c r="C362" s="10" t="s">
        <v>4</v>
      </c>
      <c r="D362" s="11" t="s">
        <v>5</v>
      </c>
      <c r="E362" s="12" t="s">
        <v>6</v>
      </c>
      <c r="F362" s="12" t="s">
        <v>7</v>
      </c>
      <c r="G362" s="13" t="s">
        <v>8</v>
      </c>
    </row>
    <row r="363" s="1" customFormat="1" ht="20" customHeight="1" spans="1:7">
      <c r="A363" s="14" t="s">
        <v>466</v>
      </c>
      <c r="B363" s="36" t="s">
        <v>467</v>
      </c>
      <c r="C363" s="36"/>
      <c r="D363" s="37"/>
      <c r="E363" s="22"/>
      <c r="F363" s="18"/>
      <c r="G363" s="19">
        <f>SUM(G364:G365)</f>
        <v>72000</v>
      </c>
    </row>
    <row r="364" s="1" customFormat="1" ht="30" customHeight="1" spans="1:7">
      <c r="A364" s="33">
        <v>1</v>
      </c>
      <c r="B364" s="34" t="s">
        <v>468</v>
      </c>
      <c r="C364" s="34" t="s">
        <v>469</v>
      </c>
      <c r="D364" s="35" t="s">
        <v>46</v>
      </c>
      <c r="E364" s="35">
        <v>600</v>
      </c>
      <c r="F364" s="18">
        <v>80</v>
      </c>
      <c r="G364" s="24">
        <f>ROUND(E364*F364,2)</f>
        <v>48000</v>
      </c>
    </row>
    <row r="365" s="1" customFormat="1" ht="30" customHeight="1" spans="1:7">
      <c r="A365" s="33">
        <v>2</v>
      </c>
      <c r="B365" s="34" t="s">
        <v>470</v>
      </c>
      <c r="C365" s="34" t="s">
        <v>469</v>
      </c>
      <c r="D365" s="35" t="s">
        <v>46</v>
      </c>
      <c r="E365" s="35">
        <v>300</v>
      </c>
      <c r="F365" s="18">
        <v>80</v>
      </c>
      <c r="G365" s="24">
        <f>ROUND(E365*F365,2)</f>
        <v>24000</v>
      </c>
    </row>
    <row r="366" s="1" customFormat="1" ht="20" customHeight="1" spans="1:7">
      <c r="A366" s="38" t="s">
        <v>471</v>
      </c>
      <c r="B366" s="39" t="s">
        <v>472</v>
      </c>
      <c r="C366" s="39"/>
      <c r="D366" s="22" t="s">
        <v>473</v>
      </c>
      <c r="E366" s="22">
        <v>2.5</v>
      </c>
      <c r="F366" s="18">
        <f>G4</f>
        <v>7399365.92</v>
      </c>
      <c r="G366" s="19">
        <f>ROUND(F366*E366/100,2)</f>
        <v>184984.15</v>
      </c>
    </row>
    <row r="367" s="1" customFormat="1" ht="20" customHeight="1" spans="1:7">
      <c r="A367" s="38" t="s">
        <v>474</v>
      </c>
      <c r="B367" s="40" t="s">
        <v>475</v>
      </c>
      <c r="C367" s="40"/>
      <c r="D367" s="22" t="s">
        <v>473</v>
      </c>
      <c r="E367" s="22">
        <v>9</v>
      </c>
      <c r="F367" s="18">
        <f>G4+G366</f>
        <v>7584350.07</v>
      </c>
      <c r="G367" s="19">
        <f>ROUND(F367*E367/100,2)</f>
        <v>682591.51</v>
      </c>
    </row>
    <row r="368" s="1" customFormat="1" ht="20" customHeight="1" spans="1:8">
      <c r="A368" s="38" t="s">
        <v>476</v>
      </c>
      <c r="B368" s="40" t="s">
        <v>477</v>
      </c>
      <c r="C368" s="40"/>
      <c r="D368" s="22"/>
      <c r="E368" s="22"/>
      <c r="F368" s="18"/>
      <c r="G368" s="19">
        <f>G4+G366+G367</f>
        <v>8266941.58</v>
      </c>
      <c r="H368" s="41"/>
    </row>
    <row r="369" ht="20" customHeight="1" spans="1:7">
      <c r="A369" s="42"/>
      <c r="B369" s="32"/>
      <c r="C369" s="32"/>
      <c r="D369" s="32"/>
      <c r="E369" s="22"/>
      <c r="F369" s="18"/>
      <c r="G369" s="24"/>
    </row>
    <row r="370" ht="20" customHeight="1" spans="1:7">
      <c r="A370" s="42"/>
      <c r="B370" s="32"/>
      <c r="C370" s="32"/>
      <c r="D370" s="32"/>
      <c r="E370" s="22"/>
      <c r="F370" s="18"/>
      <c r="G370" s="24"/>
    </row>
    <row r="371" ht="20" customHeight="1" spans="1:7">
      <c r="A371" s="42"/>
      <c r="B371" s="32"/>
      <c r="C371" s="32"/>
      <c r="D371" s="32"/>
      <c r="E371" s="22"/>
      <c r="F371" s="18"/>
      <c r="G371" s="24"/>
    </row>
    <row r="372" ht="20" customHeight="1" spans="1:7">
      <c r="A372" s="42"/>
      <c r="B372" s="32"/>
      <c r="C372" s="32"/>
      <c r="D372" s="32"/>
      <c r="E372" s="22"/>
      <c r="F372" s="18"/>
      <c r="G372" s="24"/>
    </row>
    <row r="373" ht="20" customHeight="1" spans="1:7">
      <c r="A373" s="42"/>
      <c r="B373" s="32"/>
      <c r="C373" s="32"/>
      <c r="D373" s="32"/>
      <c r="E373" s="22"/>
      <c r="F373" s="18"/>
      <c r="G373" s="24"/>
    </row>
    <row r="374" ht="20" customHeight="1" spans="1:7">
      <c r="A374" s="42"/>
      <c r="B374" s="32"/>
      <c r="C374" s="32"/>
      <c r="D374" s="32"/>
      <c r="E374" s="22"/>
      <c r="F374" s="18"/>
      <c r="G374" s="24"/>
    </row>
    <row r="375" ht="20" customHeight="1" spans="1:7">
      <c r="A375" s="42"/>
      <c r="B375" s="32"/>
      <c r="C375" s="32"/>
      <c r="D375" s="32"/>
      <c r="E375" s="22"/>
      <c r="F375" s="18"/>
      <c r="G375" s="24"/>
    </row>
    <row r="376" ht="20" customHeight="1" spans="1:7">
      <c r="A376" s="42"/>
      <c r="B376" s="32"/>
      <c r="C376" s="32"/>
      <c r="D376" s="32"/>
      <c r="E376" s="22"/>
      <c r="F376" s="18"/>
      <c r="G376" s="24"/>
    </row>
    <row r="377" ht="20" customHeight="1" spans="1:7">
      <c r="A377" s="42"/>
      <c r="B377" s="32"/>
      <c r="C377" s="32"/>
      <c r="D377" s="32"/>
      <c r="E377" s="22"/>
      <c r="F377" s="18"/>
      <c r="G377" s="24"/>
    </row>
    <row r="378" ht="20" customHeight="1" spans="1:7">
      <c r="A378" s="42"/>
      <c r="B378" s="32"/>
      <c r="C378" s="32"/>
      <c r="D378" s="32"/>
      <c r="E378" s="22"/>
      <c r="F378" s="18"/>
      <c r="G378" s="24"/>
    </row>
    <row r="379" ht="20" customHeight="1" spans="1:7">
      <c r="A379" s="42"/>
      <c r="B379" s="32"/>
      <c r="C379" s="32"/>
      <c r="D379" s="32"/>
      <c r="E379" s="22"/>
      <c r="F379" s="18"/>
      <c r="G379" s="24"/>
    </row>
    <row r="380" ht="20" customHeight="1" spans="1:7">
      <c r="A380" s="42"/>
      <c r="B380" s="32"/>
      <c r="C380" s="32"/>
      <c r="D380" s="32"/>
      <c r="E380" s="22"/>
      <c r="F380" s="18"/>
      <c r="G380" s="24"/>
    </row>
    <row r="381" ht="20" customHeight="1" spans="1:7">
      <c r="A381" s="42"/>
      <c r="B381" s="32"/>
      <c r="C381" s="32"/>
      <c r="D381" s="32"/>
      <c r="E381" s="22"/>
      <c r="F381" s="18"/>
      <c r="G381" s="24"/>
    </row>
    <row r="382" ht="20" customHeight="1" spans="1:7">
      <c r="A382" s="42"/>
      <c r="B382" s="32"/>
      <c r="C382" s="32"/>
      <c r="D382" s="32"/>
      <c r="E382" s="22"/>
      <c r="F382" s="18"/>
      <c r="G382" s="24"/>
    </row>
    <row r="383" ht="20" customHeight="1" spans="1:7">
      <c r="A383" s="42"/>
      <c r="B383" s="32"/>
      <c r="C383" s="32"/>
      <c r="D383" s="32"/>
      <c r="E383" s="22"/>
      <c r="F383" s="18"/>
      <c r="G383" s="24"/>
    </row>
    <row r="384" ht="20" customHeight="1" spans="1:7">
      <c r="A384" s="42"/>
      <c r="B384" s="32"/>
      <c r="C384" s="32"/>
      <c r="D384" s="32"/>
      <c r="E384" s="22"/>
      <c r="F384" s="18"/>
      <c r="G384" s="24"/>
    </row>
    <row r="385" ht="20" customHeight="1" spans="1:7">
      <c r="A385" s="42"/>
      <c r="B385" s="32"/>
      <c r="C385" s="32"/>
      <c r="D385" s="32"/>
      <c r="E385" s="22"/>
      <c r="F385" s="18"/>
      <c r="G385" s="24"/>
    </row>
    <row r="386" ht="20" customHeight="1" spans="1:7">
      <c r="A386" s="42"/>
      <c r="B386" s="32"/>
      <c r="C386" s="32"/>
      <c r="D386" s="32"/>
      <c r="E386" s="22"/>
      <c r="F386" s="18"/>
      <c r="G386" s="24"/>
    </row>
    <row r="387" ht="20" customHeight="1" spans="1:7">
      <c r="A387" s="42"/>
      <c r="B387" s="32"/>
      <c r="C387" s="32"/>
      <c r="D387" s="32"/>
      <c r="E387" s="22"/>
      <c r="F387" s="18"/>
      <c r="G387" s="24"/>
    </row>
    <row r="388" ht="20" customHeight="1" spans="1:7">
      <c r="A388" s="42"/>
      <c r="B388" s="32"/>
      <c r="C388" s="32"/>
      <c r="D388" s="32"/>
      <c r="E388" s="22"/>
      <c r="F388" s="18"/>
      <c r="G388" s="24"/>
    </row>
    <row r="389" ht="20" customHeight="1" spans="1:7">
      <c r="A389" s="42"/>
      <c r="B389" s="32"/>
      <c r="C389" s="32"/>
      <c r="D389" s="32"/>
      <c r="E389" s="22"/>
      <c r="F389" s="18"/>
      <c r="G389" s="24"/>
    </row>
    <row r="390" ht="20" customHeight="1" spans="1:7">
      <c r="A390" s="42"/>
      <c r="B390" s="32"/>
      <c r="C390" s="32"/>
      <c r="D390" s="32"/>
      <c r="E390" s="22"/>
      <c r="F390" s="18"/>
      <c r="G390" s="24"/>
    </row>
    <row r="391" ht="20" customHeight="1" spans="1:7">
      <c r="A391" s="42"/>
      <c r="B391" s="32"/>
      <c r="C391" s="32"/>
      <c r="D391" s="32"/>
      <c r="E391" s="22"/>
      <c r="F391" s="18"/>
      <c r="G391" s="24"/>
    </row>
    <row r="392" ht="20" customHeight="1" spans="1:7">
      <c r="A392" s="42"/>
      <c r="B392" s="32"/>
      <c r="C392" s="32"/>
      <c r="D392" s="32"/>
      <c r="E392" s="22"/>
      <c r="F392" s="18"/>
      <c r="G392" s="24"/>
    </row>
    <row r="393" ht="20" customHeight="1" spans="1:7">
      <c r="A393" s="29" t="s">
        <v>478</v>
      </c>
      <c r="B393" s="30"/>
      <c r="C393" s="30"/>
      <c r="D393" s="30"/>
      <c r="E393" s="30"/>
      <c r="F393" s="30"/>
      <c r="G393" s="31"/>
    </row>
    <row r="394" ht="50" customHeight="1" spans="1:7">
      <c r="A394" s="6" t="s">
        <v>479</v>
      </c>
      <c r="B394" s="6"/>
      <c r="C394" s="6"/>
      <c r="D394" s="43"/>
      <c r="E394" s="43"/>
      <c r="F394" s="7"/>
      <c r="G394" s="7"/>
    </row>
    <row r="395" ht="25" customHeight="1" spans="1:7">
      <c r="A395" s="44" t="s">
        <v>2</v>
      </c>
      <c r="B395" s="45" t="s">
        <v>3</v>
      </c>
      <c r="C395" s="16" t="s">
        <v>5</v>
      </c>
      <c r="D395" s="17" t="s">
        <v>6</v>
      </c>
      <c r="E395" s="17" t="s">
        <v>7</v>
      </c>
      <c r="F395" s="17" t="s">
        <v>8</v>
      </c>
      <c r="G395" s="22"/>
    </row>
    <row r="396" ht="25" customHeight="1" spans="1:7">
      <c r="A396" s="44" t="s">
        <v>9</v>
      </c>
      <c r="B396" s="15" t="s">
        <v>10</v>
      </c>
      <c r="C396" s="16"/>
      <c r="D396" s="17"/>
      <c r="E396" s="17"/>
      <c r="F396" s="17">
        <f>SUM(F397:F454)</f>
        <v>601534.44</v>
      </c>
      <c r="G396" s="22"/>
    </row>
    <row r="397" ht="25" customHeight="1" spans="1:7">
      <c r="A397" s="46" t="s">
        <v>13</v>
      </c>
      <c r="B397" s="47" t="s">
        <v>457</v>
      </c>
      <c r="C397" s="22" t="s">
        <v>75</v>
      </c>
      <c r="D397" s="48">
        <f>249.05+440.94+208.02</f>
        <v>898.01</v>
      </c>
      <c r="E397" s="18">
        <v>46.02</v>
      </c>
      <c r="F397" s="22">
        <f t="shared" ref="F397:F454" si="21">ROUND(D397*E397,2)</f>
        <v>41326.42</v>
      </c>
      <c r="G397" s="22"/>
    </row>
    <row r="398" ht="25" customHeight="1" spans="1:7">
      <c r="A398" s="46" t="s">
        <v>213</v>
      </c>
      <c r="B398" s="47" t="s">
        <v>480</v>
      </c>
      <c r="C398" s="22" t="s">
        <v>46</v>
      </c>
      <c r="D398" s="48">
        <f>2351.01+191.11+4111.21</f>
        <v>6653.33</v>
      </c>
      <c r="E398" s="18">
        <v>7.73</v>
      </c>
      <c r="F398" s="22">
        <f t="shared" si="21"/>
        <v>51430.24</v>
      </c>
      <c r="G398" s="22"/>
    </row>
    <row r="399" ht="25" customHeight="1" spans="1:7">
      <c r="A399" s="46" t="s">
        <v>316</v>
      </c>
      <c r="B399" s="47" t="s">
        <v>429</v>
      </c>
      <c r="C399" s="22" t="s">
        <v>46</v>
      </c>
      <c r="D399" s="48">
        <f>2903.76+161.78</f>
        <v>3065.54</v>
      </c>
      <c r="E399" s="18">
        <v>15</v>
      </c>
      <c r="F399" s="22">
        <f t="shared" si="21"/>
        <v>45983.1</v>
      </c>
      <c r="G399" s="22"/>
    </row>
    <row r="400" ht="25" customHeight="1" spans="1:7">
      <c r="A400" s="46" t="s">
        <v>336</v>
      </c>
      <c r="B400" s="47" t="s">
        <v>481</v>
      </c>
      <c r="C400" s="22" t="s">
        <v>46</v>
      </c>
      <c r="D400" s="48">
        <f>2931.16</f>
        <v>2931.16</v>
      </c>
      <c r="E400" s="18">
        <v>3.72</v>
      </c>
      <c r="F400" s="22">
        <f t="shared" si="21"/>
        <v>10903.92</v>
      </c>
      <c r="G400" s="22"/>
    </row>
    <row r="401" ht="25" customHeight="1" spans="1:7">
      <c r="A401" s="46" t="s">
        <v>354</v>
      </c>
      <c r="B401" s="21" t="s">
        <v>482</v>
      </c>
      <c r="C401" s="22" t="s">
        <v>75</v>
      </c>
      <c r="D401" s="48">
        <f>28.15+175</f>
        <v>203.15</v>
      </c>
      <c r="E401" s="18">
        <v>4.22</v>
      </c>
      <c r="F401" s="22">
        <f t="shared" si="21"/>
        <v>857.29</v>
      </c>
      <c r="G401" s="22"/>
    </row>
    <row r="402" ht="25" customHeight="1" spans="1:7">
      <c r="A402" s="46" t="s">
        <v>483</v>
      </c>
      <c r="B402" s="21" t="s">
        <v>484</v>
      </c>
      <c r="C402" s="22" t="s">
        <v>75</v>
      </c>
      <c r="D402" s="48">
        <f>293.76+117.3</f>
        <v>411.06</v>
      </c>
      <c r="E402" s="18">
        <v>7.13</v>
      </c>
      <c r="F402" s="22">
        <f t="shared" si="21"/>
        <v>2930.86</v>
      </c>
      <c r="G402" s="22"/>
    </row>
    <row r="403" ht="25" customHeight="1" spans="1:7">
      <c r="A403" s="46" t="s">
        <v>485</v>
      </c>
      <c r="B403" s="21" t="s">
        <v>486</v>
      </c>
      <c r="C403" s="22" t="s">
        <v>75</v>
      </c>
      <c r="D403" s="48">
        <f>2598.96+807.84+80</f>
        <v>3486.8</v>
      </c>
      <c r="E403" s="18">
        <v>14.03</v>
      </c>
      <c r="F403" s="22">
        <f t="shared" si="21"/>
        <v>48919.8</v>
      </c>
      <c r="G403" s="22"/>
    </row>
    <row r="404" ht="25" customHeight="1" spans="1:7">
      <c r="A404" s="46" t="s">
        <v>487</v>
      </c>
      <c r="B404" s="47" t="s">
        <v>488</v>
      </c>
      <c r="C404" s="22" t="s">
        <v>75</v>
      </c>
      <c r="D404" s="48">
        <f>387.32</f>
        <v>387.32</v>
      </c>
      <c r="E404" s="18">
        <v>17.26</v>
      </c>
      <c r="F404" s="22">
        <f t="shared" si="21"/>
        <v>6685.14</v>
      </c>
      <c r="G404" s="22"/>
    </row>
    <row r="405" ht="25" customHeight="1" spans="1:7">
      <c r="A405" s="46" t="s">
        <v>489</v>
      </c>
      <c r="B405" s="47" t="s">
        <v>490</v>
      </c>
      <c r="C405" s="22" t="s">
        <v>75</v>
      </c>
      <c r="D405" s="48">
        <f>472.23</f>
        <v>472.23</v>
      </c>
      <c r="E405" s="18">
        <v>3.98</v>
      </c>
      <c r="F405" s="22">
        <f t="shared" si="21"/>
        <v>1879.48</v>
      </c>
      <c r="G405" s="22"/>
    </row>
    <row r="406" ht="25" customHeight="1" spans="1:7">
      <c r="A406" s="46" t="s">
        <v>491</v>
      </c>
      <c r="B406" s="21" t="s">
        <v>492</v>
      </c>
      <c r="C406" s="22" t="s">
        <v>75</v>
      </c>
      <c r="D406" s="23">
        <v>106</v>
      </c>
      <c r="E406" s="18">
        <v>81.97</v>
      </c>
      <c r="F406" s="22">
        <f t="shared" si="21"/>
        <v>8688.82</v>
      </c>
      <c r="G406" s="22"/>
    </row>
    <row r="407" ht="25" customHeight="1" spans="1:7">
      <c r="A407" s="46" t="s">
        <v>493</v>
      </c>
      <c r="B407" s="21" t="s">
        <v>494</v>
      </c>
      <c r="C407" s="22" t="s">
        <v>156</v>
      </c>
      <c r="D407" s="23">
        <v>1</v>
      </c>
      <c r="E407" s="18">
        <v>160</v>
      </c>
      <c r="F407" s="22">
        <f t="shared" si="21"/>
        <v>160</v>
      </c>
      <c r="G407" s="22"/>
    </row>
    <row r="408" ht="25" customHeight="1" spans="1:7">
      <c r="A408" s="46" t="s">
        <v>495</v>
      </c>
      <c r="B408" s="21" t="s">
        <v>496</v>
      </c>
      <c r="C408" s="49" t="s">
        <v>75</v>
      </c>
      <c r="D408" s="48">
        <v>50</v>
      </c>
      <c r="E408" s="18">
        <v>31.34</v>
      </c>
      <c r="F408" s="22">
        <f t="shared" si="21"/>
        <v>1567</v>
      </c>
      <c r="G408" s="22"/>
    </row>
    <row r="409" ht="25" customHeight="1" spans="1:7">
      <c r="A409" s="46" t="s">
        <v>497</v>
      </c>
      <c r="B409" s="21" t="s">
        <v>498</v>
      </c>
      <c r="C409" s="22" t="s">
        <v>156</v>
      </c>
      <c r="D409" s="23">
        <v>10</v>
      </c>
      <c r="E409" s="18">
        <v>460</v>
      </c>
      <c r="F409" s="22">
        <f t="shared" si="21"/>
        <v>4600</v>
      </c>
      <c r="G409" s="22"/>
    </row>
    <row r="410" ht="25" customHeight="1" spans="1:7">
      <c r="A410" s="46" t="s">
        <v>499</v>
      </c>
      <c r="B410" s="21" t="s">
        <v>500</v>
      </c>
      <c r="C410" s="22" t="s">
        <v>156</v>
      </c>
      <c r="D410" s="23">
        <v>8</v>
      </c>
      <c r="E410" s="18">
        <v>486.73</v>
      </c>
      <c r="F410" s="22">
        <f t="shared" si="21"/>
        <v>3893.84</v>
      </c>
      <c r="G410" s="22"/>
    </row>
    <row r="411" ht="25" customHeight="1" spans="1:7">
      <c r="A411" s="46" t="s">
        <v>501</v>
      </c>
      <c r="B411" s="47" t="s">
        <v>347</v>
      </c>
      <c r="C411" s="22" t="s">
        <v>156</v>
      </c>
      <c r="D411" s="23">
        <v>1</v>
      </c>
      <c r="E411" s="18">
        <v>180</v>
      </c>
      <c r="F411" s="22">
        <f t="shared" si="21"/>
        <v>180</v>
      </c>
      <c r="G411" s="22"/>
    </row>
    <row r="412" ht="25" customHeight="1" spans="1:7">
      <c r="A412" s="46" t="s">
        <v>502</v>
      </c>
      <c r="B412" s="21" t="s">
        <v>503</v>
      </c>
      <c r="C412" s="22" t="s">
        <v>156</v>
      </c>
      <c r="D412" s="48">
        <v>4</v>
      </c>
      <c r="E412" s="18">
        <v>200</v>
      </c>
      <c r="F412" s="22">
        <f t="shared" si="21"/>
        <v>800</v>
      </c>
      <c r="G412" s="22"/>
    </row>
    <row r="413" ht="25" customHeight="1" spans="1:7">
      <c r="A413" s="46" t="s">
        <v>504</v>
      </c>
      <c r="B413" s="47" t="s">
        <v>505</v>
      </c>
      <c r="C413" s="22" t="s">
        <v>75</v>
      </c>
      <c r="D413" s="48">
        <f>47.33</f>
        <v>47.33</v>
      </c>
      <c r="E413" s="18">
        <v>25.54</v>
      </c>
      <c r="F413" s="22">
        <f t="shared" si="21"/>
        <v>1208.81</v>
      </c>
      <c r="G413" s="22"/>
    </row>
    <row r="414" ht="25" customHeight="1" spans="1:7">
      <c r="A414" s="46" t="s">
        <v>506</v>
      </c>
      <c r="B414" s="47" t="s">
        <v>507</v>
      </c>
      <c r="C414" s="22" t="s">
        <v>508</v>
      </c>
      <c r="D414" s="48">
        <f>6.36</f>
        <v>6.36</v>
      </c>
      <c r="E414" s="18">
        <v>8.5</v>
      </c>
      <c r="F414" s="22">
        <f t="shared" si="21"/>
        <v>54.06</v>
      </c>
      <c r="G414" s="22"/>
    </row>
    <row r="415" ht="25" customHeight="1" spans="1:7">
      <c r="A415" s="46" t="s">
        <v>509</v>
      </c>
      <c r="B415" s="21" t="s">
        <v>510</v>
      </c>
      <c r="C415" s="22" t="s">
        <v>75</v>
      </c>
      <c r="D415" s="48">
        <v>15.3</v>
      </c>
      <c r="E415" s="18">
        <v>42.67</v>
      </c>
      <c r="F415" s="22">
        <f t="shared" si="21"/>
        <v>652.85</v>
      </c>
      <c r="G415" s="22"/>
    </row>
    <row r="416" ht="25" customHeight="1" spans="1:7">
      <c r="A416" s="46" t="s">
        <v>511</v>
      </c>
      <c r="B416" s="21" t="s">
        <v>512</v>
      </c>
      <c r="C416" s="22" t="s">
        <v>508</v>
      </c>
      <c r="D416" s="48">
        <v>0.63</v>
      </c>
      <c r="E416" s="18">
        <v>28</v>
      </c>
      <c r="F416" s="22">
        <f t="shared" si="21"/>
        <v>17.64</v>
      </c>
      <c r="G416" s="22"/>
    </row>
    <row r="417" ht="25" customHeight="1" spans="1:7">
      <c r="A417" s="46" t="s">
        <v>513</v>
      </c>
      <c r="B417" s="37" t="s">
        <v>514</v>
      </c>
      <c r="C417" s="22" t="s">
        <v>108</v>
      </c>
      <c r="D417" s="18">
        <v>19.906</v>
      </c>
      <c r="E417" s="18">
        <v>3200</v>
      </c>
      <c r="F417" s="22">
        <f t="shared" si="21"/>
        <v>63699.2</v>
      </c>
      <c r="G417" s="22"/>
    </row>
    <row r="418" ht="25" customHeight="1" spans="1:7">
      <c r="A418" s="46" t="s">
        <v>515</v>
      </c>
      <c r="B418" s="37" t="s">
        <v>407</v>
      </c>
      <c r="C418" s="22" t="s">
        <v>516</v>
      </c>
      <c r="D418" s="18">
        <v>8</v>
      </c>
      <c r="E418" s="18">
        <v>650</v>
      </c>
      <c r="F418" s="22">
        <f t="shared" si="21"/>
        <v>5200</v>
      </c>
      <c r="G418" s="22"/>
    </row>
    <row r="419" ht="25" customHeight="1" spans="1:7">
      <c r="A419" s="46" t="s">
        <v>517</v>
      </c>
      <c r="B419" s="50" t="s">
        <v>518</v>
      </c>
      <c r="C419" s="49" t="s">
        <v>519</v>
      </c>
      <c r="D419" s="48">
        <f>69.01+18.08+25.7</f>
        <v>112.79</v>
      </c>
      <c r="E419" s="18">
        <v>424.78</v>
      </c>
      <c r="F419" s="22">
        <f t="shared" si="21"/>
        <v>47910.94</v>
      </c>
      <c r="G419" s="22"/>
    </row>
    <row r="420" ht="25" customHeight="1" spans="1:7">
      <c r="A420" s="46" t="s">
        <v>520</v>
      </c>
      <c r="B420" s="47" t="s">
        <v>521</v>
      </c>
      <c r="C420" s="22" t="s">
        <v>508</v>
      </c>
      <c r="D420" s="48">
        <v>867.47</v>
      </c>
      <c r="E420" s="18">
        <v>9.14</v>
      </c>
      <c r="F420" s="22">
        <f t="shared" si="21"/>
        <v>7928.68</v>
      </c>
      <c r="G420" s="22"/>
    </row>
    <row r="421" ht="25" customHeight="1" spans="1:7">
      <c r="A421" s="46" t="s">
        <v>522</v>
      </c>
      <c r="B421" s="47" t="s">
        <v>523</v>
      </c>
      <c r="C421" s="22" t="s">
        <v>46</v>
      </c>
      <c r="D421" s="48">
        <v>175.92</v>
      </c>
      <c r="E421" s="18">
        <v>25.64</v>
      </c>
      <c r="F421" s="22">
        <f t="shared" si="21"/>
        <v>4510.59</v>
      </c>
      <c r="G421" s="22"/>
    </row>
    <row r="422" ht="25" customHeight="1" spans="1:7">
      <c r="A422" s="46" t="s">
        <v>524</v>
      </c>
      <c r="B422" s="47" t="s">
        <v>525</v>
      </c>
      <c r="C422" s="22" t="s">
        <v>46</v>
      </c>
      <c r="D422" s="48">
        <v>9.2</v>
      </c>
      <c r="E422" s="18">
        <v>486.73</v>
      </c>
      <c r="F422" s="22">
        <f t="shared" si="21"/>
        <v>4477.92</v>
      </c>
      <c r="G422" s="22"/>
    </row>
    <row r="423" ht="25" customHeight="1" spans="1:7">
      <c r="A423" s="46" t="s">
        <v>526</v>
      </c>
      <c r="B423" s="21" t="s">
        <v>527</v>
      </c>
      <c r="C423" s="22" t="s">
        <v>46</v>
      </c>
      <c r="D423" s="23">
        <v>2.91</v>
      </c>
      <c r="E423" s="18">
        <v>280</v>
      </c>
      <c r="F423" s="22">
        <f t="shared" si="21"/>
        <v>814.8</v>
      </c>
      <c r="G423" s="22"/>
    </row>
    <row r="424" ht="25" customHeight="1" spans="1:7">
      <c r="A424" s="46" t="s">
        <v>528</v>
      </c>
      <c r="B424" s="21" t="s">
        <v>529</v>
      </c>
      <c r="C424" s="22" t="s">
        <v>46</v>
      </c>
      <c r="D424" s="23">
        <f>7.07+2.79</f>
        <v>9.86</v>
      </c>
      <c r="E424" s="18">
        <v>680</v>
      </c>
      <c r="F424" s="22">
        <f t="shared" si="21"/>
        <v>6704.8</v>
      </c>
      <c r="G424" s="22"/>
    </row>
    <row r="425" ht="25" customHeight="1" spans="1:7">
      <c r="A425" s="46" t="s">
        <v>530</v>
      </c>
      <c r="B425" s="47" t="s">
        <v>531</v>
      </c>
      <c r="C425" s="22" t="s">
        <v>46</v>
      </c>
      <c r="D425" s="48">
        <v>1.71</v>
      </c>
      <c r="E425" s="18">
        <v>330</v>
      </c>
      <c r="F425" s="22">
        <f t="shared" si="21"/>
        <v>564.3</v>
      </c>
      <c r="G425" s="22"/>
    </row>
    <row r="426" ht="25" customHeight="1" spans="1:7">
      <c r="A426" s="46" t="s">
        <v>532</v>
      </c>
      <c r="B426" s="21" t="s">
        <v>384</v>
      </c>
      <c r="C426" s="22" t="s">
        <v>46</v>
      </c>
      <c r="D426" s="23">
        <v>3.88</v>
      </c>
      <c r="E426" s="18">
        <v>120</v>
      </c>
      <c r="F426" s="22">
        <f t="shared" si="21"/>
        <v>465.6</v>
      </c>
      <c r="G426" s="22"/>
    </row>
    <row r="427" ht="25" customHeight="1" spans="1:7">
      <c r="A427" s="46" t="s">
        <v>533</v>
      </c>
      <c r="B427" s="21" t="s">
        <v>534</v>
      </c>
      <c r="C427" s="22" t="s">
        <v>46</v>
      </c>
      <c r="D427" s="23">
        <v>3.88</v>
      </c>
      <c r="E427" s="18">
        <v>200</v>
      </c>
      <c r="F427" s="22">
        <f t="shared" si="21"/>
        <v>776</v>
      </c>
      <c r="G427" s="22"/>
    </row>
    <row r="428" ht="25" customHeight="1" spans="1:7">
      <c r="A428" s="46" t="s">
        <v>535</v>
      </c>
      <c r="B428" s="21" t="s">
        <v>536</v>
      </c>
      <c r="C428" s="22" t="s">
        <v>46</v>
      </c>
      <c r="D428" s="23">
        <v>18.86</v>
      </c>
      <c r="E428" s="18">
        <v>220</v>
      </c>
      <c r="F428" s="22">
        <f t="shared" si="21"/>
        <v>4149.2</v>
      </c>
      <c r="G428" s="22"/>
    </row>
    <row r="429" ht="25" customHeight="1" spans="1:7">
      <c r="A429" s="46" t="s">
        <v>537</v>
      </c>
      <c r="B429" s="47" t="s">
        <v>538</v>
      </c>
      <c r="C429" s="22" t="s">
        <v>46</v>
      </c>
      <c r="D429" s="48">
        <v>16.59</v>
      </c>
      <c r="E429" s="18">
        <v>460</v>
      </c>
      <c r="F429" s="22">
        <f t="shared" si="21"/>
        <v>7631.4</v>
      </c>
      <c r="G429" s="22"/>
    </row>
    <row r="430" ht="25" customHeight="1" spans="1:7">
      <c r="A430" s="46" t="s">
        <v>539</v>
      </c>
      <c r="B430" s="47" t="s">
        <v>540</v>
      </c>
      <c r="C430" s="22" t="s">
        <v>46</v>
      </c>
      <c r="D430" s="48">
        <v>74.4</v>
      </c>
      <c r="E430" s="18">
        <v>72.53</v>
      </c>
      <c r="F430" s="22">
        <f t="shared" si="21"/>
        <v>5396.23</v>
      </c>
      <c r="G430" s="22"/>
    </row>
    <row r="431" ht="25" customHeight="1" spans="1:7">
      <c r="A431" s="46" t="s">
        <v>541</v>
      </c>
      <c r="B431" s="47" t="s">
        <v>542</v>
      </c>
      <c r="C431" s="22" t="s">
        <v>75</v>
      </c>
      <c r="D431" s="48">
        <v>56.83</v>
      </c>
      <c r="E431" s="18">
        <v>10</v>
      </c>
      <c r="F431" s="22">
        <f t="shared" si="21"/>
        <v>568.3</v>
      </c>
      <c r="G431" s="22"/>
    </row>
    <row r="432" ht="25" customHeight="1" spans="1:7">
      <c r="A432" s="46" t="s">
        <v>543</v>
      </c>
      <c r="B432" s="47" t="s">
        <v>544</v>
      </c>
      <c r="C432" s="22" t="s">
        <v>46</v>
      </c>
      <c r="D432" s="48">
        <v>32.7</v>
      </c>
      <c r="E432" s="18">
        <v>40.33</v>
      </c>
      <c r="F432" s="22">
        <f t="shared" si="21"/>
        <v>1318.79</v>
      </c>
      <c r="G432" s="22"/>
    </row>
    <row r="433" ht="25" customHeight="1" spans="1:7">
      <c r="A433" s="46" t="s">
        <v>545</v>
      </c>
      <c r="B433" s="21" t="s">
        <v>546</v>
      </c>
      <c r="C433" s="22" t="s">
        <v>46</v>
      </c>
      <c r="D433" s="23">
        <f>34.6+43.13</f>
        <v>77.73</v>
      </c>
      <c r="E433" s="18">
        <v>53.5</v>
      </c>
      <c r="F433" s="22">
        <f t="shared" si="21"/>
        <v>4158.56</v>
      </c>
      <c r="G433" s="22"/>
    </row>
    <row r="434" ht="25" customHeight="1" spans="1:7">
      <c r="A434" s="46" t="s">
        <v>547</v>
      </c>
      <c r="B434" s="21" t="s">
        <v>548</v>
      </c>
      <c r="C434" s="22" t="s">
        <v>508</v>
      </c>
      <c r="D434" s="23">
        <f>73.48+320.75</f>
        <v>394.23</v>
      </c>
      <c r="E434" s="18">
        <v>0.93</v>
      </c>
      <c r="F434" s="22">
        <f t="shared" si="21"/>
        <v>366.63</v>
      </c>
      <c r="G434" s="22"/>
    </row>
    <row r="435" ht="25" customHeight="1" spans="1:7">
      <c r="A435" s="46" t="s">
        <v>549</v>
      </c>
      <c r="B435" s="21" t="s">
        <v>550</v>
      </c>
      <c r="C435" s="22" t="s">
        <v>508</v>
      </c>
      <c r="D435" s="23">
        <v>14.22</v>
      </c>
      <c r="E435" s="18">
        <v>8.05</v>
      </c>
      <c r="F435" s="22">
        <f t="shared" si="21"/>
        <v>114.47</v>
      </c>
      <c r="G435" s="22"/>
    </row>
    <row r="436" ht="25" customHeight="1" spans="1:7">
      <c r="A436" s="46" t="s">
        <v>551</v>
      </c>
      <c r="B436" s="21" t="s">
        <v>552</v>
      </c>
      <c r="C436" s="22" t="s">
        <v>508</v>
      </c>
      <c r="D436" s="23">
        <f>19.49+58</f>
        <v>77.49</v>
      </c>
      <c r="E436" s="18">
        <v>11.5</v>
      </c>
      <c r="F436" s="22">
        <f t="shared" si="21"/>
        <v>891.14</v>
      </c>
      <c r="G436" s="22"/>
    </row>
    <row r="437" ht="25" customHeight="1" spans="1:7">
      <c r="A437" s="46" t="s">
        <v>553</v>
      </c>
      <c r="B437" s="21" t="s">
        <v>554</v>
      </c>
      <c r="C437" s="22" t="s">
        <v>508</v>
      </c>
      <c r="D437" s="23">
        <f>33.12+14.11</f>
        <v>47.23</v>
      </c>
      <c r="E437" s="18">
        <v>12.55</v>
      </c>
      <c r="F437" s="22">
        <f t="shared" si="21"/>
        <v>592.74</v>
      </c>
      <c r="G437" s="22"/>
    </row>
    <row r="438" ht="25" customHeight="1" spans="1:7">
      <c r="A438" s="46" t="s">
        <v>555</v>
      </c>
      <c r="B438" s="47" t="s">
        <v>556</v>
      </c>
      <c r="C438" s="22" t="s">
        <v>508</v>
      </c>
      <c r="D438" s="48">
        <v>27.18</v>
      </c>
      <c r="E438" s="18">
        <v>10.47</v>
      </c>
      <c r="F438" s="22">
        <f t="shared" si="21"/>
        <v>284.57</v>
      </c>
      <c r="G438" s="22"/>
    </row>
    <row r="439" ht="25" customHeight="1" spans="1:7">
      <c r="A439" s="46" t="s">
        <v>557</v>
      </c>
      <c r="B439" s="47" t="s">
        <v>558</v>
      </c>
      <c r="C439" s="22" t="s">
        <v>508</v>
      </c>
      <c r="D439" s="48">
        <v>31.06</v>
      </c>
      <c r="E439" s="18">
        <v>11.71</v>
      </c>
      <c r="F439" s="22">
        <f t="shared" si="21"/>
        <v>363.71</v>
      </c>
      <c r="G439" s="22"/>
    </row>
    <row r="440" ht="25" customHeight="1" spans="1:7">
      <c r="A440" s="46" t="s">
        <v>559</v>
      </c>
      <c r="B440" s="47" t="s">
        <v>560</v>
      </c>
      <c r="C440" s="22" t="s">
        <v>508</v>
      </c>
      <c r="D440" s="48">
        <v>388.3</v>
      </c>
      <c r="E440" s="18">
        <v>10.26</v>
      </c>
      <c r="F440" s="22">
        <f t="shared" si="21"/>
        <v>3983.96</v>
      </c>
      <c r="G440" s="22"/>
    </row>
    <row r="441" ht="25" customHeight="1" spans="1:7">
      <c r="A441" s="46" t="s">
        <v>561</v>
      </c>
      <c r="B441" s="47" t="s">
        <v>562</v>
      </c>
      <c r="C441" s="22" t="s">
        <v>46</v>
      </c>
      <c r="D441" s="48">
        <v>74.8</v>
      </c>
      <c r="E441" s="18">
        <v>15.38</v>
      </c>
      <c r="F441" s="22">
        <f t="shared" si="21"/>
        <v>1150.42</v>
      </c>
      <c r="G441" s="22"/>
    </row>
    <row r="442" ht="25" customHeight="1" spans="1:7">
      <c r="A442" s="46" t="s">
        <v>563</v>
      </c>
      <c r="B442" s="47" t="s">
        <v>564</v>
      </c>
      <c r="C442" s="22" t="s">
        <v>46</v>
      </c>
      <c r="D442" s="48">
        <v>63.39</v>
      </c>
      <c r="E442" s="18">
        <v>9.4</v>
      </c>
      <c r="F442" s="22">
        <f t="shared" si="21"/>
        <v>595.87</v>
      </c>
      <c r="G442" s="22"/>
    </row>
    <row r="443" ht="25" customHeight="1" spans="1:7">
      <c r="A443" s="46" t="s">
        <v>565</v>
      </c>
      <c r="B443" s="47" t="s">
        <v>566</v>
      </c>
      <c r="C443" s="22" t="s">
        <v>46</v>
      </c>
      <c r="D443" s="48">
        <v>11.41</v>
      </c>
      <c r="E443" s="18">
        <v>59.83</v>
      </c>
      <c r="F443" s="22">
        <f t="shared" si="21"/>
        <v>682.66</v>
      </c>
      <c r="G443" s="22"/>
    </row>
    <row r="444" ht="25" customHeight="1" spans="1:7">
      <c r="A444" s="46" t="s">
        <v>567</v>
      </c>
      <c r="B444" s="21" t="s">
        <v>568</v>
      </c>
      <c r="C444" s="22" t="s">
        <v>569</v>
      </c>
      <c r="D444" s="23">
        <v>22.05</v>
      </c>
      <c r="E444" s="18">
        <v>79</v>
      </c>
      <c r="F444" s="22">
        <f t="shared" si="21"/>
        <v>1741.95</v>
      </c>
      <c r="G444" s="22"/>
    </row>
    <row r="445" ht="25" customHeight="1" spans="1:7">
      <c r="A445" s="46" t="s">
        <v>570</v>
      </c>
      <c r="B445" s="21" t="s">
        <v>571</v>
      </c>
      <c r="C445" s="22" t="s">
        <v>569</v>
      </c>
      <c r="D445" s="23">
        <v>9.09</v>
      </c>
      <c r="E445" s="18">
        <v>87</v>
      </c>
      <c r="F445" s="22">
        <f t="shared" si="21"/>
        <v>790.83</v>
      </c>
      <c r="G445" s="22"/>
    </row>
    <row r="446" ht="25" customHeight="1" spans="1:7">
      <c r="A446" s="46" t="s">
        <v>572</v>
      </c>
      <c r="B446" s="21" t="s">
        <v>573</v>
      </c>
      <c r="C446" s="22" t="s">
        <v>569</v>
      </c>
      <c r="D446" s="23">
        <v>0.39</v>
      </c>
      <c r="E446" s="18">
        <v>95.35</v>
      </c>
      <c r="F446" s="22">
        <f t="shared" si="21"/>
        <v>37.19</v>
      </c>
      <c r="G446" s="22"/>
    </row>
    <row r="447" ht="25" customHeight="1" spans="1:7">
      <c r="A447" s="46" t="s">
        <v>574</v>
      </c>
      <c r="B447" s="21" t="s">
        <v>575</v>
      </c>
      <c r="C447" s="22" t="s">
        <v>569</v>
      </c>
      <c r="D447" s="23">
        <v>0.22</v>
      </c>
      <c r="E447" s="18">
        <v>90.81</v>
      </c>
      <c r="F447" s="22">
        <f t="shared" si="21"/>
        <v>19.98</v>
      </c>
      <c r="G447" s="22"/>
    </row>
    <row r="448" ht="25" customHeight="1" spans="1:7">
      <c r="A448" s="46" t="s">
        <v>576</v>
      </c>
      <c r="B448" s="21" t="s">
        <v>577</v>
      </c>
      <c r="C448" s="22" t="s">
        <v>46</v>
      </c>
      <c r="D448" s="23">
        <f>19.28+189.78</f>
        <v>209.06</v>
      </c>
      <c r="E448" s="18">
        <v>40.52</v>
      </c>
      <c r="F448" s="22">
        <f t="shared" si="21"/>
        <v>8471.11</v>
      </c>
      <c r="G448" s="22"/>
    </row>
    <row r="449" ht="25" customHeight="1" spans="1:7">
      <c r="A449" s="46" t="s">
        <v>578</v>
      </c>
      <c r="B449" s="21" t="s">
        <v>579</v>
      </c>
      <c r="C449" s="22" t="s">
        <v>185</v>
      </c>
      <c r="D449" s="23">
        <f>3.97+39.12</f>
        <v>43.09</v>
      </c>
      <c r="E449" s="18">
        <v>2.6</v>
      </c>
      <c r="F449" s="22">
        <f t="shared" si="21"/>
        <v>112.03</v>
      </c>
      <c r="G449" s="22"/>
    </row>
    <row r="450" ht="25" customHeight="1" spans="1:7">
      <c r="A450" s="46" t="s">
        <v>580</v>
      </c>
      <c r="B450" s="34" t="s">
        <v>468</v>
      </c>
      <c r="C450" s="35" t="s">
        <v>46</v>
      </c>
      <c r="D450" s="35">
        <v>600</v>
      </c>
      <c r="E450" s="18">
        <v>120</v>
      </c>
      <c r="F450" s="22">
        <f t="shared" si="21"/>
        <v>72000</v>
      </c>
      <c r="G450" s="22"/>
    </row>
    <row r="451" ht="25" customHeight="1" spans="1:7">
      <c r="A451" s="46" t="s">
        <v>581</v>
      </c>
      <c r="B451" s="34" t="s">
        <v>470</v>
      </c>
      <c r="C451" s="35" t="s">
        <v>46</v>
      </c>
      <c r="D451" s="35">
        <v>300</v>
      </c>
      <c r="E451" s="18">
        <v>260</v>
      </c>
      <c r="F451" s="22">
        <f t="shared" si="21"/>
        <v>78000</v>
      </c>
      <c r="G451" s="22"/>
    </row>
    <row r="452" ht="25" customHeight="1" spans="1:7">
      <c r="A452" s="46" t="s">
        <v>582</v>
      </c>
      <c r="B452" s="21" t="s">
        <v>583</v>
      </c>
      <c r="C452" s="22" t="s">
        <v>75</v>
      </c>
      <c r="D452" s="23">
        <v>58</v>
      </c>
      <c r="E452" s="18">
        <v>180</v>
      </c>
      <c r="F452" s="22">
        <f t="shared" si="21"/>
        <v>10440</v>
      </c>
      <c r="G452" s="22"/>
    </row>
    <row r="453" ht="25" customHeight="1" spans="1:7">
      <c r="A453" s="46" t="s">
        <v>584</v>
      </c>
      <c r="B453" s="47" t="s">
        <v>585</v>
      </c>
      <c r="C453" s="22" t="s">
        <v>75</v>
      </c>
      <c r="D453" s="48">
        <f>92.82</f>
        <v>92.82</v>
      </c>
      <c r="E453" s="18">
        <v>230</v>
      </c>
      <c r="F453" s="22">
        <f t="shared" si="21"/>
        <v>21348.6</v>
      </c>
      <c r="G453" s="22"/>
    </row>
    <row r="454" ht="25" customHeight="1" spans="1:7">
      <c r="A454" s="46" t="s">
        <v>586</v>
      </c>
      <c r="B454" s="21" t="s">
        <v>183</v>
      </c>
      <c r="C454" s="22" t="s">
        <v>185</v>
      </c>
      <c r="D454" s="23">
        <v>4</v>
      </c>
      <c r="E454" s="18">
        <v>133</v>
      </c>
      <c r="F454" s="22">
        <f t="shared" si="21"/>
        <v>532</v>
      </c>
      <c r="G454" s="22"/>
    </row>
    <row r="455" ht="25" customHeight="1" spans="1:7">
      <c r="A455" s="51" t="s">
        <v>471</v>
      </c>
      <c r="B455" s="52" t="s">
        <v>475</v>
      </c>
      <c r="C455" s="49" t="s">
        <v>473</v>
      </c>
      <c r="D455" s="48">
        <v>13</v>
      </c>
      <c r="E455" s="18">
        <f>F396</f>
        <v>601534.44</v>
      </c>
      <c r="F455" s="16">
        <f>ROUND(D455*E455/100,2)</f>
        <v>78199.48</v>
      </c>
      <c r="G455" s="22"/>
    </row>
    <row r="456" ht="25" customHeight="1" spans="1:7">
      <c r="A456" s="32"/>
      <c r="B456" s="16" t="s">
        <v>587</v>
      </c>
      <c r="C456" s="32"/>
      <c r="D456" s="18"/>
      <c r="E456" s="18"/>
      <c r="F456" s="16">
        <f>F396+F455</f>
        <v>679733.92</v>
      </c>
      <c r="G456" s="22"/>
    </row>
    <row r="457" ht="25" customHeight="1" spans="1:9">
      <c r="A457" s="32" t="s">
        <v>474</v>
      </c>
      <c r="B457" s="16" t="s">
        <v>588</v>
      </c>
      <c r="C457" s="32"/>
      <c r="D457" s="18"/>
      <c r="E457" s="18"/>
      <c r="F457" s="16">
        <f>F456+G368</f>
        <v>8946675.5</v>
      </c>
      <c r="G457" s="22"/>
      <c r="I457" s="53"/>
    </row>
    <row r="458" ht="25" customHeight="1" spans="1:7">
      <c r="A458" s="29" t="s">
        <v>589</v>
      </c>
      <c r="B458" s="30"/>
      <c r="C458" s="30"/>
      <c r="D458" s="30"/>
      <c r="E458" s="30"/>
      <c r="F458" s="30"/>
      <c r="G458" s="31"/>
    </row>
  </sheetData>
  <mergeCells count="62">
    <mergeCell ref="A1:G1"/>
    <mergeCell ref="F2:G2"/>
    <mergeCell ref="A19:G19"/>
    <mergeCell ref="A20:G20"/>
    <mergeCell ref="F21:G21"/>
    <mergeCell ref="A38:G38"/>
    <mergeCell ref="A39:G39"/>
    <mergeCell ref="F40:G40"/>
    <mergeCell ref="A57:G57"/>
    <mergeCell ref="A58:G58"/>
    <mergeCell ref="F59:G59"/>
    <mergeCell ref="A75:G75"/>
    <mergeCell ref="A76:G76"/>
    <mergeCell ref="F77:G77"/>
    <mergeCell ref="A95:G95"/>
    <mergeCell ref="A96:G96"/>
    <mergeCell ref="F97:G97"/>
    <mergeCell ref="A113:G113"/>
    <mergeCell ref="A114:G114"/>
    <mergeCell ref="F115:G115"/>
    <mergeCell ref="A130:G130"/>
    <mergeCell ref="A131:G131"/>
    <mergeCell ref="F132:G132"/>
    <mergeCell ref="A151:G151"/>
    <mergeCell ref="A152:G152"/>
    <mergeCell ref="F153:G153"/>
    <mergeCell ref="A169:G169"/>
    <mergeCell ref="A170:G170"/>
    <mergeCell ref="F171:G171"/>
    <mergeCell ref="A187:G187"/>
    <mergeCell ref="A188:G188"/>
    <mergeCell ref="F189:G189"/>
    <mergeCell ref="A206:G206"/>
    <mergeCell ref="A207:G207"/>
    <mergeCell ref="F208:G208"/>
    <mergeCell ref="A225:G225"/>
    <mergeCell ref="A226:G226"/>
    <mergeCell ref="F227:G227"/>
    <mergeCell ref="A244:G244"/>
    <mergeCell ref="A245:G245"/>
    <mergeCell ref="F246:G246"/>
    <mergeCell ref="A263:G263"/>
    <mergeCell ref="A264:G264"/>
    <mergeCell ref="F265:G265"/>
    <mergeCell ref="A282:G282"/>
    <mergeCell ref="A283:G283"/>
    <mergeCell ref="F284:G284"/>
    <mergeCell ref="A300:G300"/>
    <mergeCell ref="A301:G301"/>
    <mergeCell ref="F302:G302"/>
    <mergeCell ref="A322:G322"/>
    <mergeCell ref="A323:G323"/>
    <mergeCell ref="F324:G324"/>
    <mergeCell ref="A341:G341"/>
    <mergeCell ref="A342:G342"/>
    <mergeCell ref="F343:G343"/>
    <mergeCell ref="A359:G359"/>
    <mergeCell ref="A360:G360"/>
    <mergeCell ref="F361:G361"/>
    <mergeCell ref="A393:G393"/>
    <mergeCell ref="A394:G394"/>
    <mergeCell ref="A458:G458"/>
  </mergeCells>
  <printOptions horizontalCentered="1"/>
  <pageMargins left="0.590277777777778" right="0.590277777777778" top="0.786805555555556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意随心动</cp:lastModifiedBy>
  <dcterms:created xsi:type="dcterms:W3CDTF">2025-03-20T08:31:00Z</dcterms:created>
  <dcterms:modified xsi:type="dcterms:W3CDTF">2025-04-25T03:33:35Z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0CA6527EAB08432AB784BEEDE21DC815_13</vt:lpwstr>
  </property>
  <property fmtid="{D5CDD505-2E9C-101B-9397-08002B2CF9AE}" pid="3" name="KSOProductBuildVer">
    <vt:lpwstr>2052-12.1.0.20784</vt:lpwstr>
  </property>
</Properties>
</file>